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D:\SENTOSA SKY PARK\CT4_SENTOSA_BẢNG TÍNH GIÁ\CHUẨN cúc\15.05.2024 - Bảng tính giá đợt 5\"/>
    </mc:Choice>
  </mc:AlternateContent>
  <xr:revisionPtr revIDLastSave="0" documentId="13_ncr:1_{EB751894-1EAC-4D63-91F2-DA932BFB392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K7%+1 - nước ngoài" sheetId="19" r:id="rId1"/>
    <sheet name="CS1 - CK 7%+1" sheetId="12" r:id="rId2"/>
    <sheet name="CK7% - MUA TẠI SK" sheetId="25" state="hidden" r:id="rId3"/>
    <sheet name="CS 2 -Vay NH bản in khách ký" sheetId="22" r:id="rId4"/>
    <sheet name="CS2 - Tính chi phí NH" sheetId="23" r:id="rId5"/>
    <sheet name="Sheet3" sheetId="24" state="hidden" r:id="rId6"/>
    <sheet name="Sheet2" sheetId="6" r:id="rId7"/>
    <sheet name="NV AGAPE" sheetId="21" state="hidden" r:id="rId8"/>
  </sheets>
  <definedNames>
    <definedName name="_xlnm._FilterDatabase" localSheetId="1" hidden="1">'CS1 - CK 7%+1'!$B$7:$F$39</definedName>
    <definedName name="_xlnm._FilterDatabase" localSheetId="6" hidden="1">Sheet2!$A$4:$G$608</definedName>
    <definedName name="_xlnm.Print_Area" localSheetId="0">'CK7%+1 - nước ngoài'!$A$1:$F$44</definedName>
    <definedName name="_xlnm.Print_Area" localSheetId="3">'CS 2 -Vay NH bản in khách ký'!$A$1:$P$56</definedName>
    <definedName name="_xlnm.Print_Area" localSheetId="1">'CS1 - CK 7%+1'!$A$1:$G$47</definedName>
    <definedName name="_xlnm.Print_Area" localSheetId="7">'NV AGAPE'!$A$1:$N$49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9" l="1"/>
  <c r="I505" i="6"/>
  <c r="E16" i="22"/>
  <c r="F15" i="19"/>
  <c r="F15" i="12"/>
  <c r="E15" i="23"/>
  <c r="E23" i="23" l="1"/>
  <c r="P11" i="6"/>
  <c r="P24" i="6"/>
  <c r="P30" i="6"/>
  <c r="P40" i="6"/>
  <c r="P45" i="6"/>
  <c r="P63" i="6"/>
  <c r="P90" i="6"/>
  <c r="P98" i="6"/>
  <c r="P99" i="6"/>
  <c r="P127" i="6"/>
  <c r="P167" i="6"/>
  <c r="P170" i="6"/>
  <c r="P214" i="6"/>
  <c r="P236" i="6"/>
  <c r="P245" i="6"/>
  <c r="P275" i="6"/>
  <c r="P279" i="6"/>
  <c r="P314" i="6"/>
  <c r="P335" i="6"/>
  <c r="P396" i="6"/>
  <c r="P403" i="6"/>
  <c r="P437" i="6"/>
  <c r="P446" i="6"/>
  <c r="P455" i="6"/>
  <c r="P499" i="6"/>
  <c r="P506" i="6"/>
  <c r="P509" i="6"/>
  <c r="P527" i="6"/>
  <c r="P587" i="6"/>
  <c r="P593" i="6"/>
  <c r="F589" i="6" l="1"/>
  <c r="H589" i="6"/>
  <c r="I589" i="6" s="1"/>
  <c r="J589" i="6"/>
  <c r="K589" i="6" s="1"/>
  <c r="L589" i="6"/>
  <c r="M589" i="6" s="1"/>
  <c r="F5" i="6"/>
  <c r="H5" i="6"/>
  <c r="I5" i="6" s="1"/>
  <c r="J5" i="6"/>
  <c r="K5" i="6" s="1"/>
  <c r="L5" i="6"/>
  <c r="M5" i="6" s="1"/>
  <c r="F11" i="12"/>
  <c r="G589" i="6" l="1"/>
  <c r="N589" i="6"/>
  <c r="G5" i="6"/>
  <c r="O5" i="6" s="1"/>
  <c r="N5" i="6"/>
  <c r="P5" i="6" l="1"/>
  <c r="L592" i="6"/>
  <c r="L593" i="6"/>
  <c r="L594" i="6"/>
  <c r="L595" i="6"/>
  <c r="L596" i="6"/>
  <c r="L597" i="6"/>
  <c r="L598" i="6"/>
  <c r="L599" i="6"/>
  <c r="L600" i="6"/>
  <c r="L601" i="6"/>
  <c r="L602" i="6"/>
  <c r="J594" i="6"/>
  <c r="J595" i="6"/>
  <c r="J596" i="6"/>
  <c r="J597" i="6"/>
  <c r="J598" i="6"/>
  <c r="J599" i="6"/>
  <c r="J600" i="6"/>
  <c r="J601" i="6"/>
  <c r="J602" i="6"/>
  <c r="J603" i="6"/>
  <c r="J604" i="6"/>
  <c r="J605" i="6"/>
  <c r="J606" i="6"/>
  <c r="J607" i="6"/>
  <c r="J608" i="6"/>
  <c r="H597" i="6"/>
  <c r="H598" i="6"/>
  <c r="H599" i="6"/>
  <c r="H600" i="6"/>
  <c r="H601" i="6"/>
  <c r="H602" i="6"/>
  <c r="H603" i="6"/>
  <c r="H604" i="6"/>
  <c r="H605" i="6"/>
  <c r="H606" i="6"/>
  <c r="H607" i="6"/>
  <c r="H608" i="6"/>
  <c r="F596" i="6"/>
  <c r="F597" i="6"/>
  <c r="F598" i="6"/>
  <c r="F599" i="6"/>
  <c r="F600" i="6"/>
  <c r="F601" i="6"/>
  <c r="F602" i="6"/>
  <c r="F603" i="6"/>
  <c r="F604" i="6"/>
  <c r="F605" i="6"/>
  <c r="C16" i="24"/>
  <c r="G599" i="6"/>
  <c r="G600" i="6"/>
  <c r="O609" i="6"/>
  <c r="F16" i="25"/>
  <c r="F14" i="25"/>
  <c r="F13" i="25"/>
  <c r="F12" i="25"/>
  <c r="F11" i="25"/>
  <c r="G602" i="6" l="1"/>
  <c r="N602" i="6"/>
  <c r="G601" i="6"/>
  <c r="N601" i="6"/>
  <c r="N600" i="6"/>
  <c r="G603" i="6"/>
  <c r="N599" i="6"/>
  <c r="G598" i="6"/>
  <c r="N598" i="6"/>
  <c r="G597" i="6"/>
  <c r="N597" i="6"/>
  <c r="G604" i="6"/>
  <c r="G596" i="6"/>
  <c r="F17" i="25"/>
  <c r="F18" i="25" s="1"/>
  <c r="F20" i="25"/>
  <c r="M424" i="6"/>
  <c r="I604" i="6"/>
  <c r="L6" i="6"/>
  <c r="M6" i="6" s="1"/>
  <c r="L7" i="6"/>
  <c r="M7" i="6" s="1"/>
  <c r="L8" i="6"/>
  <c r="M8" i="6" s="1"/>
  <c r="L9" i="6"/>
  <c r="M9" i="6" s="1"/>
  <c r="L10" i="6"/>
  <c r="M10" i="6" s="1"/>
  <c r="L11" i="6"/>
  <c r="M11" i="6" s="1"/>
  <c r="L12" i="6"/>
  <c r="M12" i="6" s="1"/>
  <c r="L13" i="6"/>
  <c r="M13" i="6" s="1"/>
  <c r="L14" i="6"/>
  <c r="M14" i="6" s="1"/>
  <c r="L15" i="6"/>
  <c r="M15" i="6" s="1"/>
  <c r="L16" i="6"/>
  <c r="M16" i="6" s="1"/>
  <c r="L17" i="6"/>
  <c r="M17" i="6" s="1"/>
  <c r="L18" i="6"/>
  <c r="M18" i="6" s="1"/>
  <c r="L19" i="6"/>
  <c r="M19" i="6" s="1"/>
  <c r="L20" i="6"/>
  <c r="M20" i="6" s="1"/>
  <c r="L21" i="6"/>
  <c r="M21" i="6" s="1"/>
  <c r="L22" i="6"/>
  <c r="M22" i="6" s="1"/>
  <c r="L23" i="6"/>
  <c r="M23" i="6" s="1"/>
  <c r="L24" i="6"/>
  <c r="M24" i="6" s="1"/>
  <c r="L25" i="6"/>
  <c r="M25" i="6" s="1"/>
  <c r="L26" i="6"/>
  <c r="M26" i="6" s="1"/>
  <c r="L27" i="6"/>
  <c r="M27" i="6" s="1"/>
  <c r="L28" i="6"/>
  <c r="M28" i="6" s="1"/>
  <c r="L29" i="6"/>
  <c r="M29" i="6" s="1"/>
  <c r="L30" i="6"/>
  <c r="M30" i="6" s="1"/>
  <c r="L31" i="6"/>
  <c r="M31" i="6" s="1"/>
  <c r="L32" i="6"/>
  <c r="M32" i="6" s="1"/>
  <c r="L33" i="6"/>
  <c r="M33" i="6" s="1"/>
  <c r="L34" i="6"/>
  <c r="M34" i="6" s="1"/>
  <c r="L35" i="6"/>
  <c r="M35" i="6" s="1"/>
  <c r="L36" i="6"/>
  <c r="M36" i="6" s="1"/>
  <c r="L37" i="6"/>
  <c r="M37" i="6" s="1"/>
  <c r="L38" i="6"/>
  <c r="M38" i="6" s="1"/>
  <c r="L39" i="6"/>
  <c r="M39" i="6" s="1"/>
  <c r="L40" i="6"/>
  <c r="M40" i="6" s="1"/>
  <c r="L41" i="6"/>
  <c r="M41" i="6" s="1"/>
  <c r="L42" i="6"/>
  <c r="M42" i="6" s="1"/>
  <c r="L43" i="6"/>
  <c r="M43" i="6" s="1"/>
  <c r="L44" i="6"/>
  <c r="M44" i="6" s="1"/>
  <c r="L45" i="6"/>
  <c r="M45" i="6" s="1"/>
  <c r="L46" i="6"/>
  <c r="M46" i="6" s="1"/>
  <c r="L47" i="6"/>
  <c r="M47" i="6" s="1"/>
  <c r="L48" i="6"/>
  <c r="M48" i="6" s="1"/>
  <c r="L49" i="6"/>
  <c r="M49" i="6" s="1"/>
  <c r="L50" i="6"/>
  <c r="M50" i="6" s="1"/>
  <c r="L51" i="6"/>
  <c r="M51" i="6" s="1"/>
  <c r="L52" i="6"/>
  <c r="M52" i="6" s="1"/>
  <c r="L53" i="6"/>
  <c r="M53" i="6" s="1"/>
  <c r="L54" i="6"/>
  <c r="M54" i="6" s="1"/>
  <c r="L55" i="6"/>
  <c r="M55" i="6" s="1"/>
  <c r="L56" i="6"/>
  <c r="M56" i="6" s="1"/>
  <c r="L57" i="6"/>
  <c r="M57" i="6" s="1"/>
  <c r="L58" i="6"/>
  <c r="M58" i="6" s="1"/>
  <c r="L59" i="6"/>
  <c r="M59" i="6" s="1"/>
  <c r="L60" i="6"/>
  <c r="M60" i="6" s="1"/>
  <c r="L61" i="6"/>
  <c r="M61" i="6" s="1"/>
  <c r="L62" i="6"/>
  <c r="M62" i="6" s="1"/>
  <c r="L63" i="6"/>
  <c r="M63" i="6" s="1"/>
  <c r="L64" i="6"/>
  <c r="M64" i="6" s="1"/>
  <c r="L65" i="6"/>
  <c r="M65" i="6" s="1"/>
  <c r="L66" i="6"/>
  <c r="M66" i="6" s="1"/>
  <c r="L67" i="6"/>
  <c r="M67" i="6" s="1"/>
  <c r="L68" i="6"/>
  <c r="M68" i="6" s="1"/>
  <c r="L69" i="6"/>
  <c r="M69" i="6" s="1"/>
  <c r="L70" i="6"/>
  <c r="M70" i="6" s="1"/>
  <c r="L71" i="6"/>
  <c r="M71" i="6" s="1"/>
  <c r="L72" i="6"/>
  <c r="M72" i="6" s="1"/>
  <c r="L73" i="6"/>
  <c r="M73" i="6" s="1"/>
  <c r="L74" i="6"/>
  <c r="M74" i="6" s="1"/>
  <c r="L75" i="6"/>
  <c r="M75" i="6" s="1"/>
  <c r="L76" i="6"/>
  <c r="M76" i="6" s="1"/>
  <c r="L77" i="6"/>
  <c r="M77" i="6" s="1"/>
  <c r="L78" i="6"/>
  <c r="M78" i="6" s="1"/>
  <c r="L79" i="6"/>
  <c r="M79" i="6" s="1"/>
  <c r="L80" i="6"/>
  <c r="M80" i="6" s="1"/>
  <c r="L81" i="6"/>
  <c r="M81" i="6" s="1"/>
  <c r="L82" i="6"/>
  <c r="M82" i="6" s="1"/>
  <c r="L83" i="6"/>
  <c r="M83" i="6" s="1"/>
  <c r="L84" i="6"/>
  <c r="M84" i="6" s="1"/>
  <c r="L85" i="6"/>
  <c r="M85" i="6" s="1"/>
  <c r="L86" i="6"/>
  <c r="M86" i="6" s="1"/>
  <c r="L87" i="6"/>
  <c r="M87" i="6" s="1"/>
  <c r="L88" i="6"/>
  <c r="M88" i="6" s="1"/>
  <c r="L89" i="6"/>
  <c r="M89" i="6" s="1"/>
  <c r="L90" i="6"/>
  <c r="M90" i="6" s="1"/>
  <c r="L91" i="6"/>
  <c r="M91" i="6" s="1"/>
  <c r="L92" i="6"/>
  <c r="M92" i="6" s="1"/>
  <c r="L93" i="6"/>
  <c r="M93" i="6" s="1"/>
  <c r="L94" i="6"/>
  <c r="M94" i="6" s="1"/>
  <c r="L95" i="6"/>
  <c r="M95" i="6" s="1"/>
  <c r="L96" i="6"/>
  <c r="M96" i="6" s="1"/>
  <c r="L97" i="6"/>
  <c r="M97" i="6" s="1"/>
  <c r="L98" i="6"/>
  <c r="M98" i="6" s="1"/>
  <c r="L99" i="6"/>
  <c r="M99" i="6" s="1"/>
  <c r="L100" i="6"/>
  <c r="M100" i="6" s="1"/>
  <c r="L101" i="6"/>
  <c r="M101" i="6" s="1"/>
  <c r="L102" i="6"/>
  <c r="M102" i="6" s="1"/>
  <c r="L103" i="6"/>
  <c r="M103" i="6" s="1"/>
  <c r="L104" i="6"/>
  <c r="M104" i="6" s="1"/>
  <c r="L105" i="6"/>
  <c r="M105" i="6" s="1"/>
  <c r="L106" i="6"/>
  <c r="M106" i="6" s="1"/>
  <c r="L107" i="6"/>
  <c r="M107" i="6" s="1"/>
  <c r="L108" i="6"/>
  <c r="M108" i="6" s="1"/>
  <c r="L109" i="6"/>
  <c r="M109" i="6" s="1"/>
  <c r="L110" i="6"/>
  <c r="M110" i="6" s="1"/>
  <c r="L111" i="6"/>
  <c r="M111" i="6" s="1"/>
  <c r="L112" i="6"/>
  <c r="M112" i="6" s="1"/>
  <c r="L113" i="6"/>
  <c r="M113" i="6" s="1"/>
  <c r="L114" i="6"/>
  <c r="M114" i="6" s="1"/>
  <c r="L115" i="6"/>
  <c r="M115" i="6" s="1"/>
  <c r="L116" i="6"/>
  <c r="M116" i="6" s="1"/>
  <c r="L117" i="6"/>
  <c r="M117" i="6" s="1"/>
  <c r="L118" i="6"/>
  <c r="M118" i="6" s="1"/>
  <c r="L119" i="6"/>
  <c r="M119" i="6" s="1"/>
  <c r="L120" i="6"/>
  <c r="M120" i="6" s="1"/>
  <c r="L121" i="6"/>
  <c r="M121" i="6" s="1"/>
  <c r="L122" i="6"/>
  <c r="M122" i="6" s="1"/>
  <c r="L123" i="6"/>
  <c r="M123" i="6" s="1"/>
  <c r="L124" i="6"/>
  <c r="M124" i="6" s="1"/>
  <c r="L125" i="6"/>
  <c r="M125" i="6" s="1"/>
  <c r="L126" i="6"/>
  <c r="M126" i="6" s="1"/>
  <c r="L127" i="6"/>
  <c r="M127" i="6" s="1"/>
  <c r="L128" i="6"/>
  <c r="M128" i="6" s="1"/>
  <c r="L129" i="6"/>
  <c r="M129" i="6" s="1"/>
  <c r="L130" i="6"/>
  <c r="M130" i="6" s="1"/>
  <c r="L131" i="6"/>
  <c r="M131" i="6" s="1"/>
  <c r="L132" i="6"/>
  <c r="M132" i="6" s="1"/>
  <c r="L133" i="6"/>
  <c r="M133" i="6" s="1"/>
  <c r="L134" i="6"/>
  <c r="M134" i="6" s="1"/>
  <c r="L135" i="6"/>
  <c r="M135" i="6" s="1"/>
  <c r="L136" i="6"/>
  <c r="M136" i="6" s="1"/>
  <c r="L137" i="6"/>
  <c r="M137" i="6" s="1"/>
  <c r="L138" i="6"/>
  <c r="M138" i="6" s="1"/>
  <c r="L139" i="6"/>
  <c r="M139" i="6" s="1"/>
  <c r="L140" i="6"/>
  <c r="M140" i="6" s="1"/>
  <c r="L141" i="6"/>
  <c r="M141" i="6" s="1"/>
  <c r="L142" i="6"/>
  <c r="M142" i="6" s="1"/>
  <c r="L143" i="6"/>
  <c r="M143" i="6" s="1"/>
  <c r="L144" i="6"/>
  <c r="M144" i="6" s="1"/>
  <c r="L145" i="6"/>
  <c r="M145" i="6" s="1"/>
  <c r="L146" i="6"/>
  <c r="M146" i="6" s="1"/>
  <c r="L147" i="6"/>
  <c r="M147" i="6" s="1"/>
  <c r="L148" i="6"/>
  <c r="M148" i="6" s="1"/>
  <c r="L149" i="6"/>
  <c r="M149" i="6" s="1"/>
  <c r="L150" i="6"/>
  <c r="M150" i="6" s="1"/>
  <c r="L151" i="6"/>
  <c r="M151" i="6" s="1"/>
  <c r="L152" i="6"/>
  <c r="M152" i="6" s="1"/>
  <c r="L153" i="6"/>
  <c r="M153" i="6" s="1"/>
  <c r="L154" i="6"/>
  <c r="M154" i="6" s="1"/>
  <c r="L155" i="6"/>
  <c r="M155" i="6" s="1"/>
  <c r="L156" i="6"/>
  <c r="M156" i="6" s="1"/>
  <c r="L157" i="6"/>
  <c r="M157" i="6" s="1"/>
  <c r="L158" i="6"/>
  <c r="M158" i="6" s="1"/>
  <c r="L159" i="6"/>
  <c r="M159" i="6" s="1"/>
  <c r="L160" i="6"/>
  <c r="M160" i="6" s="1"/>
  <c r="L161" i="6"/>
  <c r="M161" i="6" s="1"/>
  <c r="L162" i="6"/>
  <c r="M162" i="6" s="1"/>
  <c r="L163" i="6"/>
  <c r="M163" i="6" s="1"/>
  <c r="L164" i="6"/>
  <c r="M164" i="6" s="1"/>
  <c r="L165" i="6"/>
  <c r="M165" i="6" s="1"/>
  <c r="L166" i="6"/>
  <c r="M166" i="6" s="1"/>
  <c r="L167" i="6"/>
  <c r="M167" i="6" s="1"/>
  <c r="L168" i="6"/>
  <c r="M168" i="6" s="1"/>
  <c r="L169" i="6"/>
  <c r="M169" i="6" s="1"/>
  <c r="L170" i="6"/>
  <c r="M170" i="6" s="1"/>
  <c r="L171" i="6"/>
  <c r="M171" i="6" s="1"/>
  <c r="L172" i="6"/>
  <c r="M172" i="6" s="1"/>
  <c r="L173" i="6"/>
  <c r="M173" i="6" s="1"/>
  <c r="L174" i="6"/>
  <c r="M174" i="6" s="1"/>
  <c r="L175" i="6"/>
  <c r="M175" i="6" s="1"/>
  <c r="L176" i="6"/>
  <c r="M176" i="6" s="1"/>
  <c r="L177" i="6"/>
  <c r="M177" i="6" s="1"/>
  <c r="L178" i="6"/>
  <c r="M178" i="6" s="1"/>
  <c r="L179" i="6"/>
  <c r="M179" i="6" s="1"/>
  <c r="L180" i="6"/>
  <c r="M180" i="6" s="1"/>
  <c r="L181" i="6"/>
  <c r="M181" i="6" s="1"/>
  <c r="L182" i="6"/>
  <c r="M182" i="6" s="1"/>
  <c r="L183" i="6"/>
  <c r="M183" i="6" s="1"/>
  <c r="L184" i="6"/>
  <c r="M184" i="6" s="1"/>
  <c r="L185" i="6"/>
  <c r="M185" i="6" s="1"/>
  <c r="L186" i="6"/>
  <c r="M186" i="6" s="1"/>
  <c r="L187" i="6"/>
  <c r="M187" i="6" s="1"/>
  <c r="L188" i="6"/>
  <c r="M188" i="6" s="1"/>
  <c r="L189" i="6"/>
  <c r="M189" i="6" s="1"/>
  <c r="L190" i="6"/>
  <c r="M190" i="6" s="1"/>
  <c r="L191" i="6"/>
  <c r="M191" i="6" s="1"/>
  <c r="L192" i="6"/>
  <c r="M192" i="6" s="1"/>
  <c r="L193" i="6"/>
  <c r="M193" i="6" s="1"/>
  <c r="L194" i="6"/>
  <c r="M194" i="6" s="1"/>
  <c r="L195" i="6"/>
  <c r="M195" i="6" s="1"/>
  <c r="L196" i="6"/>
  <c r="M196" i="6" s="1"/>
  <c r="L197" i="6"/>
  <c r="M197" i="6" s="1"/>
  <c r="L198" i="6"/>
  <c r="M198" i="6" s="1"/>
  <c r="L199" i="6"/>
  <c r="M199" i="6" s="1"/>
  <c r="L200" i="6"/>
  <c r="M200" i="6" s="1"/>
  <c r="L201" i="6"/>
  <c r="M201" i="6" s="1"/>
  <c r="L202" i="6"/>
  <c r="M202" i="6" s="1"/>
  <c r="L203" i="6"/>
  <c r="M203" i="6" s="1"/>
  <c r="L204" i="6"/>
  <c r="M204" i="6" s="1"/>
  <c r="L205" i="6"/>
  <c r="M205" i="6" s="1"/>
  <c r="L206" i="6"/>
  <c r="M206" i="6" s="1"/>
  <c r="L207" i="6"/>
  <c r="M207" i="6" s="1"/>
  <c r="L208" i="6"/>
  <c r="M208" i="6" s="1"/>
  <c r="L209" i="6"/>
  <c r="M209" i="6" s="1"/>
  <c r="L210" i="6"/>
  <c r="M210" i="6" s="1"/>
  <c r="L211" i="6"/>
  <c r="M211" i="6" s="1"/>
  <c r="L212" i="6"/>
  <c r="M212" i="6" s="1"/>
  <c r="L213" i="6"/>
  <c r="M213" i="6" s="1"/>
  <c r="L214" i="6"/>
  <c r="M214" i="6" s="1"/>
  <c r="L215" i="6"/>
  <c r="M215" i="6" s="1"/>
  <c r="L216" i="6"/>
  <c r="M216" i="6" s="1"/>
  <c r="L217" i="6"/>
  <c r="M217" i="6" s="1"/>
  <c r="L218" i="6"/>
  <c r="M218" i="6" s="1"/>
  <c r="L219" i="6"/>
  <c r="M219" i="6" s="1"/>
  <c r="L220" i="6"/>
  <c r="M220" i="6" s="1"/>
  <c r="L221" i="6"/>
  <c r="M221" i="6" s="1"/>
  <c r="L222" i="6"/>
  <c r="M222" i="6" s="1"/>
  <c r="L223" i="6"/>
  <c r="M223" i="6" s="1"/>
  <c r="L224" i="6"/>
  <c r="M224" i="6" s="1"/>
  <c r="L225" i="6"/>
  <c r="M225" i="6" s="1"/>
  <c r="L226" i="6"/>
  <c r="M226" i="6" s="1"/>
  <c r="L227" i="6"/>
  <c r="M227" i="6" s="1"/>
  <c r="L228" i="6"/>
  <c r="M228" i="6" s="1"/>
  <c r="L229" i="6"/>
  <c r="M229" i="6" s="1"/>
  <c r="L230" i="6"/>
  <c r="M230" i="6" s="1"/>
  <c r="L231" i="6"/>
  <c r="M231" i="6" s="1"/>
  <c r="L232" i="6"/>
  <c r="M232" i="6" s="1"/>
  <c r="L233" i="6"/>
  <c r="M233" i="6" s="1"/>
  <c r="L234" i="6"/>
  <c r="M234" i="6" s="1"/>
  <c r="L235" i="6"/>
  <c r="M235" i="6" s="1"/>
  <c r="L236" i="6"/>
  <c r="M236" i="6" s="1"/>
  <c r="L237" i="6"/>
  <c r="M237" i="6" s="1"/>
  <c r="L238" i="6"/>
  <c r="M238" i="6" s="1"/>
  <c r="L239" i="6"/>
  <c r="M239" i="6" s="1"/>
  <c r="L240" i="6"/>
  <c r="M240" i="6" s="1"/>
  <c r="L241" i="6"/>
  <c r="M241" i="6" s="1"/>
  <c r="L242" i="6"/>
  <c r="M242" i="6" s="1"/>
  <c r="L243" i="6"/>
  <c r="M243" i="6" s="1"/>
  <c r="L244" i="6"/>
  <c r="M244" i="6" s="1"/>
  <c r="L245" i="6"/>
  <c r="M245" i="6" s="1"/>
  <c r="L246" i="6"/>
  <c r="M246" i="6" s="1"/>
  <c r="L247" i="6"/>
  <c r="M247" i="6" s="1"/>
  <c r="L248" i="6"/>
  <c r="M248" i="6" s="1"/>
  <c r="L249" i="6"/>
  <c r="M249" i="6" s="1"/>
  <c r="L250" i="6"/>
  <c r="M250" i="6" s="1"/>
  <c r="L251" i="6"/>
  <c r="M251" i="6" s="1"/>
  <c r="L252" i="6"/>
  <c r="M252" i="6" s="1"/>
  <c r="L253" i="6"/>
  <c r="M253" i="6" s="1"/>
  <c r="L254" i="6"/>
  <c r="M254" i="6" s="1"/>
  <c r="L255" i="6"/>
  <c r="M255" i="6" s="1"/>
  <c r="L256" i="6"/>
  <c r="M256" i="6" s="1"/>
  <c r="L257" i="6"/>
  <c r="M257" i="6" s="1"/>
  <c r="L258" i="6"/>
  <c r="M258" i="6" s="1"/>
  <c r="L259" i="6"/>
  <c r="M259" i="6" s="1"/>
  <c r="L260" i="6"/>
  <c r="M260" i="6" s="1"/>
  <c r="L261" i="6"/>
  <c r="M261" i="6" s="1"/>
  <c r="L262" i="6"/>
  <c r="M262" i="6" s="1"/>
  <c r="L263" i="6"/>
  <c r="M263" i="6" s="1"/>
  <c r="L264" i="6"/>
  <c r="M264" i="6" s="1"/>
  <c r="L265" i="6"/>
  <c r="M265" i="6" s="1"/>
  <c r="L266" i="6"/>
  <c r="M266" i="6" s="1"/>
  <c r="L267" i="6"/>
  <c r="M267" i="6" s="1"/>
  <c r="L268" i="6"/>
  <c r="M268" i="6" s="1"/>
  <c r="L269" i="6"/>
  <c r="M269" i="6" s="1"/>
  <c r="L270" i="6"/>
  <c r="M270" i="6" s="1"/>
  <c r="L271" i="6"/>
  <c r="M271" i="6" s="1"/>
  <c r="L272" i="6"/>
  <c r="M272" i="6" s="1"/>
  <c r="L273" i="6"/>
  <c r="M273" i="6" s="1"/>
  <c r="L274" i="6"/>
  <c r="M274" i="6" s="1"/>
  <c r="L275" i="6"/>
  <c r="M275" i="6" s="1"/>
  <c r="L276" i="6"/>
  <c r="M276" i="6" s="1"/>
  <c r="L277" i="6"/>
  <c r="M277" i="6" s="1"/>
  <c r="L278" i="6"/>
  <c r="M278" i="6" s="1"/>
  <c r="L279" i="6"/>
  <c r="M279" i="6" s="1"/>
  <c r="L280" i="6"/>
  <c r="M280" i="6" s="1"/>
  <c r="L281" i="6"/>
  <c r="M281" i="6" s="1"/>
  <c r="L282" i="6"/>
  <c r="M282" i="6" s="1"/>
  <c r="L283" i="6"/>
  <c r="M283" i="6" s="1"/>
  <c r="L284" i="6"/>
  <c r="M284" i="6" s="1"/>
  <c r="L285" i="6"/>
  <c r="M285" i="6" s="1"/>
  <c r="L286" i="6"/>
  <c r="M286" i="6" s="1"/>
  <c r="L287" i="6"/>
  <c r="M287" i="6" s="1"/>
  <c r="L288" i="6"/>
  <c r="M288" i="6" s="1"/>
  <c r="L289" i="6"/>
  <c r="M289" i="6" s="1"/>
  <c r="L290" i="6"/>
  <c r="M290" i="6" s="1"/>
  <c r="L291" i="6"/>
  <c r="M291" i="6" s="1"/>
  <c r="L292" i="6"/>
  <c r="M292" i="6" s="1"/>
  <c r="L293" i="6"/>
  <c r="M293" i="6" s="1"/>
  <c r="L294" i="6"/>
  <c r="M294" i="6" s="1"/>
  <c r="L295" i="6"/>
  <c r="M295" i="6" s="1"/>
  <c r="L296" i="6"/>
  <c r="M296" i="6" s="1"/>
  <c r="L297" i="6"/>
  <c r="M297" i="6" s="1"/>
  <c r="L298" i="6"/>
  <c r="M298" i="6" s="1"/>
  <c r="L299" i="6"/>
  <c r="M299" i="6" s="1"/>
  <c r="L300" i="6"/>
  <c r="M300" i="6" s="1"/>
  <c r="L301" i="6"/>
  <c r="M301" i="6" s="1"/>
  <c r="L302" i="6"/>
  <c r="M302" i="6" s="1"/>
  <c r="L303" i="6"/>
  <c r="M303" i="6" s="1"/>
  <c r="L304" i="6"/>
  <c r="M304" i="6" s="1"/>
  <c r="L305" i="6"/>
  <c r="M305" i="6" s="1"/>
  <c r="L306" i="6"/>
  <c r="M306" i="6" s="1"/>
  <c r="L307" i="6"/>
  <c r="M307" i="6" s="1"/>
  <c r="L308" i="6"/>
  <c r="M308" i="6" s="1"/>
  <c r="L309" i="6"/>
  <c r="M309" i="6" s="1"/>
  <c r="L310" i="6"/>
  <c r="M310" i="6" s="1"/>
  <c r="L311" i="6"/>
  <c r="M311" i="6" s="1"/>
  <c r="L312" i="6"/>
  <c r="M312" i="6" s="1"/>
  <c r="L313" i="6"/>
  <c r="M313" i="6" s="1"/>
  <c r="L314" i="6"/>
  <c r="M314" i="6" s="1"/>
  <c r="L315" i="6"/>
  <c r="M315" i="6" s="1"/>
  <c r="L316" i="6"/>
  <c r="M316" i="6" s="1"/>
  <c r="L317" i="6"/>
  <c r="M317" i="6" s="1"/>
  <c r="L318" i="6"/>
  <c r="M318" i="6" s="1"/>
  <c r="L319" i="6"/>
  <c r="M319" i="6" s="1"/>
  <c r="L320" i="6"/>
  <c r="M320" i="6" s="1"/>
  <c r="L321" i="6"/>
  <c r="M321" i="6" s="1"/>
  <c r="L322" i="6"/>
  <c r="M322" i="6" s="1"/>
  <c r="L323" i="6"/>
  <c r="M323" i="6" s="1"/>
  <c r="L324" i="6"/>
  <c r="M324" i="6" s="1"/>
  <c r="L325" i="6"/>
  <c r="M325" i="6" s="1"/>
  <c r="L326" i="6"/>
  <c r="M326" i="6" s="1"/>
  <c r="L327" i="6"/>
  <c r="M327" i="6" s="1"/>
  <c r="L328" i="6"/>
  <c r="M328" i="6" s="1"/>
  <c r="L329" i="6"/>
  <c r="M329" i="6" s="1"/>
  <c r="L330" i="6"/>
  <c r="M330" i="6" s="1"/>
  <c r="L331" i="6"/>
  <c r="M331" i="6" s="1"/>
  <c r="L332" i="6"/>
  <c r="M332" i="6" s="1"/>
  <c r="L333" i="6"/>
  <c r="M333" i="6" s="1"/>
  <c r="L334" i="6"/>
  <c r="M334" i="6" s="1"/>
  <c r="L335" i="6"/>
  <c r="M335" i="6" s="1"/>
  <c r="L336" i="6"/>
  <c r="M336" i="6" s="1"/>
  <c r="L337" i="6"/>
  <c r="M337" i="6" s="1"/>
  <c r="L338" i="6"/>
  <c r="M338" i="6" s="1"/>
  <c r="L339" i="6"/>
  <c r="M339" i="6" s="1"/>
  <c r="L340" i="6"/>
  <c r="M340" i="6" s="1"/>
  <c r="L341" i="6"/>
  <c r="M341" i="6" s="1"/>
  <c r="L342" i="6"/>
  <c r="M342" i="6" s="1"/>
  <c r="L343" i="6"/>
  <c r="M343" i="6" s="1"/>
  <c r="L344" i="6"/>
  <c r="M344" i="6" s="1"/>
  <c r="L345" i="6"/>
  <c r="M345" i="6" s="1"/>
  <c r="L346" i="6"/>
  <c r="M346" i="6" s="1"/>
  <c r="L347" i="6"/>
  <c r="M347" i="6" s="1"/>
  <c r="L348" i="6"/>
  <c r="M348" i="6" s="1"/>
  <c r="L349" i="6"/>
  <c r="M349" i="6" s="1"/>
  <c r="L350" i="6"/>
  <c r="M350" i="6" s="1"/>
  <c r="L351" i="6"/>
  <c r="M351" i="6" s="1"/>
  <c r="L352" i="6"/>
  <c r="M352" i="6" s="1"/>
  <c r="L353" i="6"/>
  <c r="M353" i="6" s="1"/>
  <c r="L354" i="6"/>
  <c r="M354" i="6" s="1"/>
  <c r="L355" i="6"/>
  <c r="M355" i="6" s="1"/>
  <c r="L356" i="6"/>
  <c r="M356" i="6" s="1"/>
  <c r="L357" i="6"/>
  <c r="M357" i="6" s="1"/>
  <c r="L358" i="6"/>
  <c r="M358" i="6" s="1"/>
  <c r="L359" i="6"/>
  <c r="M359" i="6" s="1"/>
  <c r="L360" i="6"/>
  <c r="M360" i="6" s="1"/>
  <c r="L361" i="6"/>
  <c r="M361" i="6" s="1"/>
  <c r="L362" i="6"/>
  <c r="M362" i="6" s="1"/>
  <c r="L363" i="6"/>
  <c r="M363" i="6" s="1"/>
  <c r="L364" i="6"/>
  <c r="M364" i="6" s="1"/>
  <c r="L365" i="6"/>
  <c r="M365" i="6" s="1"/>
  <c r="L366" i="6"/>
  <c r="M366" i="6" s="1"/>
  <c r="L367" i="6"/>
  <c r="M367" i="6" s="1"/>
  <c r="L368" i="6"/>
  <c r="M368" i="6" s="1"/>
  <c r="L369" i="6"/>
  <c r="M369" i="6" s="1"/>
  <c r="L370" i="6"/>
  <c r="M370" i="6" s="1"/>
  <c r="L371" i="6"/>
  <c r="M371" i="6" s="1"/>
  <c r="L372" i="6"/>
  <c r="M372" i="6" s="1"/>
  <c r="L373" i="6"/>
  <c r="M373" i="6" s="1"/>
  <c r="L374" i="6"/>
  <c r="M374" i="6" s="1"/>
  <c r="L375" i="6"/>
  <c r="M375" i="6" s="1"/>
  <c r="L376" i="6"/>
  <c r="M376" i="6" s="1"/>
  <c r="L377" i="6"/>
  <c r="M377" i="6" s="1"/>
  <c r="L378" i="6"/>
  <c r="M378" i="6" s="1"/>
  <c r="L379" i="6"/>
  <c r="M379" i="6" s="1"/>
  <c r="L380" i="6"/>
  <c r="M380" i="6" s="1"/>
  <c r="L381" i="6"/>
  <c r="M381" i="6" s="1"/>
  <c r="L382" i="6"/>
  <c r="M382" i="6" s="1"/>
  <c r="L383" i="6"/>
  <c r="M383" i="6" s="1"/>
  <c r="L384" i="6"/>
  <c r="M384" i="6" s="1"/>
  <c r="L385" i="6"/>
  <c r="M385" i="6" s="1"/>
  <c r="L386" i="6"/>
  <c r="M386" i="6" s="1"/>
  <c r="L387" i="6"/>
  <c r="M387" i="6" s="1"/>
  <c r="L388" i="6"/>
  <c r="M388" i="6" s="1"/>
  <c r="L389" i="6"/>
  <c r="M389" i="6" s="1"/>
  <c r="L390" i="6"/>
  <c r="M390" i="6" s="1"/>
  <c r="L391" i="6"/>
  <c r="M391" i="6" s="1"/>
  <c r="L392" i="6"/>
  <c r="M392" i="6" s="1"/>
  <c r="L393" i="6"/>
  <c r="M393" i="6" s="1"/>
  <c r="L394" i="6"/>
  <c r="M394" i="6" s="1"/>
  <c r="L395" i="6"/>
  <c r="M395" i="6" s="1"/>
  <c r="L396" i="6"/>
  <c r="M396" i="6" s="1"/>
  <c r="L397" i="6"/>
  <c r="M397" i="6" s="1"/>
  <c r="L398" i="6"/>
  <c r="M398" i="6" s="1"/>
  <c r="L399" i="6"/>
  <c r="M399" i="6" s="1"/>
  <c r="L400" i="6"/>
  <c r="M400" i="6" s="1"/>
  <c r="L401" i="6"/>
  <c r="M401" i="6" s="1"/>
  <c r="L402" i="6"/>
  <c r="M402" i="6" s="1"/>
  <c r="L403" i="6"/>
  <c r="M403" i="6" s="1"/>
  <c r="L404" i="6"/>
  <c r="M404" i="6" s="1"/>
  <c r="L405" i="6"/>
  <c r="M405" i="6" s="1"/>
  <c r="L406" i="6"/>
  <c r="M406" i="6" s="1"/>
  <c r="L407" i="6"/>
  <c r="M407" i="6" s="1"/>
  <c r="L408" i="6"/>
  <c r="M408" i="6" s="1"/>
  <c r="L409" i="6"/>
  <c r="M409" i="6" s="1"/>
  <c r="L410" i="6"/>
  <c r="M410" i="6" s="1"/>
  <c r="L411" i="6"/>
  <c r="M411" i="6" s="1"/>
  <c r="L412" i="6"/>
  <c r="M412" i="6" s="1"/>
  <c r="L413" i="6"/>
  <c r="M413" i="6" s="1"/>
  <c r="L414" i="6"/>
  <c r="M414" i="6" s="1"/>
  <c r="L415" i="6"/>
  <c r="M415" i="6" s="1"/>
  <c r="L416" i="6"/>
  <c r="M416" i="6" s="1"/>
  <c r="L417" i="6"/>
  <c r="M417" i="6" s="1"/>
  <c r="L418" i="6"/>
  <c r="M418" i="6" s="1"/>
  <c r="L419" i="6"/>
  <c r="M419" i="6" s="1"/>
  <c r="L420" i="6"/>
  <c r="M420" i="6" s="1"/>
  <c r="L421" i="6"/>
  <c r="M421" i="6" s="1"/>
  <c r="L422" i="6"/>
  <c r="M422" i="6" s="1"/>
  <c r="L423" i="6"/>
  <c r="M423" i="6" s="1"/>
  <c r="L424" i="6"/>
  <c r="L425" i="6"/>
  <c r="M425" i="6" s="1"/>
  <c r="L426" i="6"/>
  <c r="M426" i="6" s="1"/>
  <c r="L427" i="6"/>
  <c r="M427" i="6" s="1"/>
  <c r="L428" i="6"/>
  <c r="M428" i="6" s="1"/>
  <c r="L429" i="6"/>
  <c r="M429" i="6" s="1"/>
  <c r="L430" i="6"/>
  <c r="M430" i="6" s="1"/>
  <c r="L431" i="6"/>
  <c r="M431" i="6" s="1"/>
  <c r="L432" i="6"/>
  <c r="M432" i="6" s="1"/>
  <c r="L433" i="6"/>
  <c r="M433" i="6" s="1"/>
  <c r="L434" i="6"/>
  <c r="M434" i="6" s="1"/>
  <c r="L435" i="6"/>
  <c r="M435" i="6" s="1"/>
  <c r="L436" i="6"/>
  <c r="M436" i="6" s="1"/>
  <c r="L437" i="6"/>
  <c r="M437" i="6" s="1"/>
  <c r="L438" i="6"/>
  <c r="M438" i="6" s="1"/>
  <c r="L439" i="6"/>
  <c r="M439" i="6" s="1"/>
  <c r="L440" i="6"/>
  <c r="M440" i="6" s="1"/>
  <c r="L441" i="6"/>
  <c r="M441" i="6" s="1"/>
  <c r="L442" i="6"/>
  <c r="M442" i="6" s="1"/>
  <c r="L443" i="6"/>
  <c r="M443" i="6" s="1"/>
  <c r="L444" i="6"/>
  <c r="M444" i="6" s="1"/>
  <c r="L445" i="6"/>
  <c r="M445" i="6" s="1"/>
  <c r="L446" i="6"/>
  <c r="M446" i="6" s="1"/>
  <c r="L447" i="6"/>
  <c r="M447" i="6" s="1"/>
  <c r="L448" i="6"/>
  <c r="M448" i="6" s="1"/>
  <c r="L449" i="6"/>
  <c r="M449" i="6" s="1"/>
  <c r="L450" i="6"/>
  <c r="M450" i="6" s="1"/>
  <c r="L451" i="6"/>
  <c r="M451" i="6" s="1"/>
  <c r="L452" i="6"/>
  <c r="M452" i="6" s="1"/>
  <c r="L453" i="6"/>
  <c r="M453" i="6" s="1"/>
  <c r="L454" i="6"/>
  <c r="M454" i="6" s="1"/>
  <c r="L455" i="6"/>
  <c r="M455" i="6" s="1"/>
  <c r="L456" i="6"/>
  <c r="M456" i="6" s="1"/>
  <c r="L457" i="6"/>
  <c r="M457" i="6" s="1"/>
  <c r="L458" i="6"/>
  <c r="M458" i="6" s="1"/>
  <c r="L459" i="6"/>
  <c r="M459" i="6" s="1"/>
  <c r="L460" i="6"/>
  <c r="M460" i="6" s="1"/>
  <c r="L461" i="6"/>
  <c r="M461" i="6" s="1"/>
  <c r="L462" i="6"/>
  <c r="M462" i="6" s="1"/>
  <c r="L463" i="6"/>
  <c r="M463" i="6" s="1"/>
  <c r="L464" i="6"/>
  <c r="M464" i="6" s="1"/>
  <c r="L465" i="6"/>
  <c r="M465" i="6" s="1"/>
  <c r="L466" i="6"/>
  <c r="M466" i="6" s="1"/>
  <c r="L467" i="6"/>
  <c r="M467" i="6" s="1"/>
  <c r="L468" i="6"/>
  <c r="M468" i="6" s="1"/>
  <c r="L469" i="6"/>
  <c r="M469" i="6" s="1"/>
  <c r="L470" i="6"/>
  <c r="M470" i="6" s="1"/>
  <c r="L471" i="6"/>
  <c r="M471" i="6" s="1"/>
  <c r="L472" i="6"/>
  <c r="M472" i="6" s="1"/>
  <c r="L473" i="6"/>
  <c r="M473" i="6" s="1"/>
  <c r="L474" i="6"/>
  <c r="M474" i="6" s="1"/>
  <c r="L475" i="6"/>
  <c r="M475" i="6" s="1"/>
  <c r="L476" i="6"/>
  <c r="M476" i="6" s="1"/>
  <c r="L477" i="6"/>
  <c r="M477" i="6" s="1"/>
  <c r="L478" i="6"/>
  <c r="M478" i="6" s="1"/>
  <c r="L479" i="6"/>
  <c r="M479" i="6" s="1"/>
  <c r="L480" i="6"/>
  <c r="M480" i="6" s="1"/>
  <c r="L481" i="6"/>
  <c r="M481" i="6" s="1"/>
  <c r="L482" i="6"/>
  <c r="M482" i="6" s="1"/>
  <c r="L483" i="6"/>
  <c r="M483" i="6" s="1"/>
  <c r="L484" i="6"/>
  <c r="M484" i="6" s="1"/>
  <c r="L485" i="6"/>
  <c r="M485" i="6" s="1"/>
  <c r="L486" i="6"/>
  <c r="M486" i="6" s="1"/>
  <c r="L487" i="6"/>
  <c r="M487" i="6" s="1"/>
  <c r="L488" i="6"/>
  <c r="M488" i="6" s="1"/>
  <c r="L489" i="6"/>
  <c r="M489" i="6" s="1"/>
  <c r="L490" i="6"/>
  <c r="M490" i="6" s="1"/>
  <c r="L491" i="6"/>
  <c r="M491" i="6" s="1"/>
  <c r="L492" i="6"/>
  <c r="M492" i="6" s="1"/>
  <c r="L493" i="6"/>
  <c r="M493" i="6" s="1"/>
  <c r="L494" i="6"/>
  <c r="M494" i="6" s="1"/>
  <c r="L495" i="6"/>
  <c r="M495" i="6" s="1"/>
  <c r="L496" i="6"/>
  <c r="M496" i="6" s="1"/>
  <c r="L497" i="6"/>
  <c r="M497" i="6" s="1"/>
  <c r="L498" i="6"/>
  <c r="M498" i="6" s="1"/>
  <c r="L499" i="6"/>
  <c r="M499" i="6" s="1"/>
  <c r="L500" i="6"/>
  <c r="M500" i="6" s="1"/>
  <c r="L501" i="6"/>
  <c r="M501" i="6" s="1"/>
  <c r="L502" i="6"/>
  <c r="M502" i="6" s="1"/>
  <c r="L503" i="6"/>
  <c r="M503" i="6" s="1"/>
  <c r="L504" i="6"/>
  <c r="M504" i="6" s="1"/>
  <c r="L505" i="6"/>
  <c r="M505" i="6" s="1"/>
  <c r="L506" i="6"/>
  <c r="M506" i="6" s="1"/>
  <c r="L507" i="6"/>
  <c r="M507" i="6" s="1"/>
  <c r="L508" i="6"/>
  <c r="M508" i="6" s="1"/>
  <c r="L509" i="6"/>
  <c r="M509" i="6" s="1"/>
  <c r="L510" i="6"/>
  <c r="M510" i="6" s="1"/>
  <c r="L511" i="6"/>
  <c r="M511" i="6" s="1"/>
  <c r="L512" i="6"/>
  <c r="M512" i="6" s="1"/>
  <c r="L513" i="6"/>
  <c r="M513" i="6" s="1"/>
  <c r="L514" i="6"/>
  <c r="M514" i="6" s="1"/>
  <c r="L515" i="6"/>
  <c r="M515" i="6" s="1"/>
  <c r="L516" i="6"/>
  <c r="M516" i="6" s="1"/>
  <c r="L517" i="6"/>
  <c r="M517" i="6" s="1"/>
  <c r="L518" i="6"/>
  <c r="M518" i="6" s="1"/>
  <c r="L519" i="6"/>
  <c r="M519" i="6" s="1"/>
  <c r="L520" i="6"/>
  <c r="M520" i="6" s="1"/>
  <c r="L521" i="6"/>
  <c r="M521" i="6" s="1"/>
  <c r="L522" i="6"/>
  <c r="M522" i="6" s="1"/>
  <c r="L523" i="6"/>
  <c r="M523" i="6" s="1"/>
  <c r="L524" i="6"/>
  <c r="M524" i="6" s="1"/>
  <c r="L525" i="6"/>
  <c r="M525" i="6" s="1"/>
  <c r="L526" i="6"/>
  <c r="M526" i="6" s="1"/>
  <c r="L527" i="6"/>
  <c r="M527" i="6" s="1"/>
  <c r="L528" i="6"/>
  <c r="M528" i="6" s="1"/>
  <c r="L529" i="6"/>
  <c r="M529" i="6" s="1"/>
  <c r="L530" i="6"/>
  <c r="M530" i="6" s="1"/>
  <c r="L531" i="6"/>
  <c r="M531" i="6" s="1"/>
  <c r="L532" i="6"/>
  <c r="M532" i="6" s="1"/>
  <c r="L533" i="6"/>
  <c r="M533" i="6" s="1"/>
  <c r="L534" i="6"/>
  <c r="M534" i="6" s="1"/>
  <c r="L535" i="6"/>
  <c r="M535" i="6" s="1"/>
  <c r="L536" i="6"/>
  <c r="M536" i="6" s="1"/>
  <c r="L537" i="6"/>
  <c r="M537" i="6" s="1"/>
  <c r="L538" i="6"/>
  <c r="M538" i="6" s="1"/>
  <c r="L539" i="6"/>
  <c r="M539" i="6" s="1"/>
  <c r="L540" i="6"/>
  <c r="M540" i="6" s="1"/>
  <c r="L541" i="6"/>
  <c r="M541" i="6" s="1"/>
  <c r="L542" i="6"/>
  <c r="M542" i="6" s="1"/>
  <c r="L543" i="6"/>
  <c r="M543" i="6" s="1"/>
  <c r="L544" i="6"/>
  <c r="M544" i="6" s="1"/>
  <c r="L545" i="6"/>
  <c r="M545" i="6" s="1"/>
  <c r="L546" i="6"/>
  <c r="M546" i="6" s="1"/>
  <c r="L547" i="6"/>
  <c r="M547" i="6" s="1"/>
  <c r="L548" i="6"/>
  <c r="M548" i="6" s="1"/>
  <c r="L549" i="6"/>
  <c r="M549" i="6" s="1"/>
  <c r="L550" i="6"/>
  <c r="M550" i="6" s="1"/>
  <c r="L551" i="6"/>
  <c r="M551" i="6" s="1"/>
  <c r="L552" i="6"/>
  <c r="M552" i="6" s="1"/>
  <c r="L553" i="6"/>
  <c r="M553" i="6" s="1"/>
  <c r="L554" i="6"/>
  <c r="M554" i="6" s="1"/>
  <c r="L555" i="6"/>
  <c r="M555" i="6" s="1"/>
  <c r="L556" i="6"/>
  <c r="M556" i="6" s="1"/>
  <c r="L557" i="6"/>
  <c r="M557" i="6" s="1"/>
  <c r="L558" i="6"/>
  <c r="M558" i="6" s="1"/>
  <c r="L559" i="6"/>
  <c r="M559" i="6" s="1"/>
  <c r="L560" i="6"/>
  <c r="M560" i="6" s="1"/>
  <c r="L561" i="6"/>
  <c r="M561" i="6" s="1"/>
  <c r="L562" i="6"/>
  <c r="M562" i="6" s="1"/>
  <c r="L563" i="6"/>
  <c r="M563" i="6" s="1"/>
  <c r="L564" i="6"/>
  <c r="M564" i="6" s="1"/>
  <c r="L565" i="6"/>
  <c r="M565" i="6" s="1"/>
  <c r="L566" i="6"/>
  <c r="M566" i="6" s="1"/>
  <c r="L567" i="6"/>
  <c r="M567" i="6" s="1"/>
  <c r="L568" i="6"/>
  <c r="M568" i="6" s="1"/>
  <c r="L569" i="6"/>
  <c r="M569" i="6" s="1"/>
  <c r="L570" i="6"/>
  <c r="M570" i="6" s="1"/>
  <c r="L571" i="6"/>
  <c r="M571" i="6" s="1"/>
  <c r="L572" i="6"/>
  <c r="M572" i="6" s="1"/>
  <c r="L573" i="6"/>
  <c r="M573" i="6" s="1"/>
  <c r="L574" i="6"/>
  <c r="M574" i="6" s="1"/>
  <c r="L575" i="6"/>
  <c r="M575" i="6" s="1"/>
  <c r="L576" i="6"/>
  <c r="M576" i="6" s="1"/>
  <c r="L577" i="6"/>
  <c r="M577" i="6" s="1"/>
  <c r="L578" i="6"/>
  <c r="M578" i="6" s="1"/>
  <c r="L579" i="6"/>
  <c r="M579" i="6" s="1"/>
  <c r="L580" i="6"/>
  <c r="M580" i="6" s="1"/>
  <c r="L581" i="6"/>
  <c r="M581" i="6" s="1"/>
  <c r="L582" i="6"/>
  <c r="M582" i="6" s="1"/>
  <c r="L583" i="6"/>
  <c r="M583" i="6" s="1"/>
  <c r="L584" i="6"/>
  <c r="M584" i="6" s="1"/>
  <c r="L585" i="6"/>
  <c r="M585" i="6" s="1"/>
  <c r="L586" i="6"/>
  <c r="M586" i="6" s="1"/>
  <c r="L587" i="6"/>
  <c r="M587" i="6" s="1"/>
  <c r="L588" i="6"/>
  <c r="M588" i="6" s="1"/>
  <c r="L590" i="6"/>
  <c r="M590" i="6" s="1"/>
  <c r="L591" i="6"/>
  <c r="M591" i="6" s="1"/>
  <c r="M592" i="6"/>
  <c r="M593" i="6"/>
  <c r="M594" i="6"/>
  <c r="M595" i="6"/>
  <c r="M596" i="6"/>
  <c r="M597" i="6"/>
  <c r="M598" i="6"/>
  <c r="M599" i="6"/>
  <c r="M600" i="6"/>
  <c r="M601" i="6"/>
  <c r="M602" i="6"/>
  <c r="L603" i="6"/>
  <c r="M603" i="6" s="1"/>
  <c r="L604" i="6"/>
  <c r="M604" i="6" s="1"/>
  <c r="L605" i="6"/>
  <c r="M605" i="6" s="1"/>
  <c r="L606" i="6"/>
  <c r="M606" i="6" s="1"/>
  <c r="L607" i="6"/>
  <c r="M607" i="6" s="1"/>
  <c r="L608" i="6"/>
  <c r="M608" i="6" s="1"/>
  <c r="J6" i="6"/>
  <c r="K6" i="6" s="1"/>
  <c r="J7" i="6"/>
  <c r="K7" i="6" s="1"/>
  <c r="J8" i="6"/>
  <c r="K8" i="6" s="1"/>
  <c r="J9" i="6"/>
  <c r="K9" i="6" s="1"/>
  <c r="J10" i="6"/>
  <c r="K10" i="6" s="1"/>
  <c r="J11" i="6"/>
  <c r="K11" i="6" s="1"/>
  <c r="J12" i="6"/>
  <c r="K12" i="6" s="1"/>
  <c r="J13" i="6"/>
  <c r="K13" i="6" s="1"/>
  <c r="J14" i="6"/>
  <c r="K14" i="6" s="1"/>
  <c r="J15" i="6"/>
  <c r="K15" i="6" s="1"/>
  <c r="J16" i="6"/>
  <c r="K16" i="6" s="1"/>
  <c r="J17" i="6"/>
  <c r="K17" i="6" s="1"/>
  <c r="J18" i="6"/>
  <c r="K18" i="6" s="1"/>
  <c r="J19" i="6"/>
  <c r="K19" i="6" s="1"/>
  <c r="J20" i="6"/>
  <c r="K20" i="6" s="1"/>
  <c r="J21" i="6"/>
  <c r="K21" i="6" s="1"/>
  <c r="J22" i="6"/>
  <c r="K22" i="6" s="1"/>
  <c r="J23" i="6"/>
  <c r="K23" i="6" s="1"/>
  <c r="J24" i="6"/>
  <c r="K24" i="6" s="1"/>
  <c r="J25" i="6"/>
  <c r="K25" i="6" s="1"/>
  <c r="J26" i="6"/>
  <c r="K26" i="6" s="1"/>
  <c r="J27" i="6"/>
  <c r="K27" i="6" s="1"/>
  <c r="J28" i="6"/>
  <c r="K28" i="6" s="1"/>
  <c r="J29" i="6"/>
  <c r="K29" i="6" s="1"/>
  <c r="J30" i="6"/>
  <c r="K30" i="6" s="1"/>
  <c r="J31" i="6"/>
  <c r="K31" i="6" s="1"/>
  <c r="J32" i="6"/>
  <c r="K32" i="6" s="1"/>
  <c r="J33" i="6"/>
  <c r="K33" i="6" s="1"/>
  <c r="J34" i="6"/>
  <c r="K34" i="6" s="1"/>
  <c r="J35" i="6"/>
  <c r="K35" i="6" s="1"/>
  <c r="J36" i="6"/>
  <c r="K36" i="6" s="1"/>
  <c r="J37" i="6"/>
  <c r="K37" i="6" s="1"/>
  <c r="J38" i="6"/>
  <c r="K38" i="6" s="1"/>
  <c r="J39" i="6"/>
  <c r="K39" i="6" s="1"/>
  <c r="J40" i="6"/>
  <c r="K40" i="6" s="1"/>
  <c r="J41" i="6"/>
  <c r="K41" i="6" s="1"/>
  <c r="J42" i="6"/>
  <c r="K42" i="6" s="1"/>
  <c r="J43" i="6"/>
  <c r="K43" i="6" s="1"/>
  <c r="J44" i="6"/>
  <c r="K44" i="6" s="1"/>
  <c r="J45" i="6"/>
  <c r="K45" i="6" s="1"/>
  <c r="J46" i="6"/>
  <c r="K46" i="6" s="1"/>
  <c r="J47" i="6"/>
  <c r="K47" i="6" s="1"/>
  <c r="J48" i="6"/>
  <c r="K48" i="6" s="1"/>
  <c r="J49" i="6"/>
  <c r="K49" i="6" s="1"/>
  <c r="J50" i="6"/>
  <c r="K50" i="6" s="1"/>
  <c r="J51" i="6"/>
  <c r="K51" i="6" s="1"/>
  <c r="J52" i="6"/>
  <c r="K52" i="6" s="1"/>
  <c r="J53" i="6"/>
  <c r="K53" i="6" s="1"/>
  <c r="J54" i="6"/>
  <c r="K54" i="6" s="1"/>
  <c r="J55" i="6"/>
  <c r="K55" i="6" s="1"/>
  <c r="J56" i="6"/>
  <c r="K56" i="6" s="1"/>
  <c r="J57" i="6"/>
  <c r="K57" i="6" s="1"/>
  <c r="J58" i="6"/>
  <c r="K58" i="6" s="1"/>
  <c r="J59" i="6"/>
  <c r="K59" i="6" s="1"/>
  <c r="J60" i="6"/>
  <c r="K60" i="6" s="1"/>
  <c r="J61" i="6"/>
  <c r="K61" i="6" s="1"/>
  <c r="J62" i="6"/>
  <c r="K62" i="6" s="1"/>
  <c r="J63" i="6"/>
  <c r="K63" i="6" s="1"/>
  <c r="J64" i="6"/>
  <c r="K64" i="6" s="1"/>
  <c r="J65" i="6"/>
  <c r="K65" i="6" s="1"/>
  <c r="J66" i="6"/>
  <c r="K66" i="6" s="1"/>
  <c r="J67" i="6"/>
  <c r="K67" i="6" s="1"/>
  <c r="J68" i="6"/>
  <c r="K68" i="6" s="1"/>
  <c r="J69" i="6"/>
  <c r="K69" i="6" s="1"/>
  <c r="J70" i="6"/>
  <c r="K70" i="6" s="1"/>
  <c r="J71" i="6"/>
  <c r="K71" i="6" s="1"/>
  <c r="J72" i="6"/>
  <c r="K72" i="6" s="1"/>
  <c r="J73" i="6"/>
  <c r="K73" i="6" s="1"/>
  <c r="J74" i="6"/>
  <c r="K74" i="6" s="1"/>
  <c r="J75" i="6"/>
  <c r="K75" i="6" s="1"/>
  <c r="J76" i="6"/>
  <c r="K76" i="6" s="1"/>
  <c r="J77" i="6"/>
  <c r="K77" i="6" s="1"/>
  <c r="J78" i="6"/>
  <c r="K78" i="6" s="1"/>
  <c r="J79" i="6"/>
  <c r="K79" i="6" s="1"/>
  <c r="J80" i="6"/>
  <c r="K80" i="6" s="1"/>
  <c r="J81" i="6"/>
  <c r="K81" i="6" s="1"/>
  <c r="J82" i="6"/>
  <c r="K82" i="6" s="1"/>
  <c r="J83" i="6"/>
  <c r="K83" i="6" s="1"/>
  <c r="J84" i="6"/>
  <c r="K84" i="6" s="1"/>
  <c r="J85" i="6"/>
  <c r="K85" i="6" s="1"/>
  <c r="J86" i="6"/>
  <c r="K86" i="6" s="1"/>
  <c r="J87" i="6"/>
  <c r="K87" i="6" s="1"/>
  <c r="J88" i="6"/>
  <c r="K88" i="6" s="1"/>
  <c r="J89" i="6"/>
  <c r="K89" i="6" s="1"/>
  <c r="J90" i="6"/>
  <c r="K90" i="6" s="1"/>
  <c r="J91" i="6"/>
  <c r="K91" i="6" s="1"/>
  <c r="J92" i="6"/>
  <c r="K92" i="6" s="1"/>
  <c r="J93" i="6"/>
  <c r="K93" i="6" s="1"/>
  <c r="J94" i="6"/>
  <c r="K94" i="6" s="1"/>
  <c r="J95" i="6"/>
  <c r="K95" i="6" s="1"/>
  <c r="J96" i="6"/>
  <c r="K96" i="6" s="1"/>
  <c r="J97" i="6"/>
  <c r="K97" i="6" s="1"/>
  <c r="J98" i="6"/>
  <c r="K98" i="6" s="1"/>
  <c r="J99" i="6"/>
  <c r="K99" i="6" s="1"/>
  <c r="J100" i="6"/>
  <c r="K100" i="6" s="1"/>
  <c r="J101" i="6"/>
  <c r="K101" i="6" s="1"/>
  <c r="J102" i="6"/>
  <c r="K102" i="6" s="1"/>
  <c r="J103" i="6"/>
  <c r="K103" i="6" s="1"/>
  <c r="J104" i="6"/>
  <c r="K104" i="6" s="1"/>
  <c r="J105" i="6"/>
  <c r="K105" i="6" s="1"/>
  <c r="J106" i="6"/>
  <c r="K106" i="6" s="1"/>
  <c r="J107" i="6"/>
  <c r="K107" i="6" s="1"/>
  <c r="J108" i="6"/>
  <c r="K108" i="6" s="1"/>
  <c r="J109" i="6"/>
  <c r="K109" i="6" s="1"/>
  <c r="J110" i="6"/>
  <c r="K110" i="6" s="1"/>
  <c r="J111" i="6"/>
  <c r="K111" i="6" s="1"/>
  <c r="J112" i="6"/>
  <c r="K112" i="6" s="1"/>
  <c r="J113" i="6"/>
  <c r="K113" i="6" s="1"/>
  <c r="J114" i="6"/>
  <c r="K114" i="6" s="1"/>
  <c r="J115" i="6"/>
  <c r="K115" i="6" s="1"/>
  <c r="J116" i="6"/>
  <c r="K116" i="6" s="1"/>
  <c r="J117" i="6"/>
  <c r="K117" i="6" s="1"/>
  <c r="J118" i="6"/>
  <c r="K118" i="6" s="1"/>
  <c r="J119" i="6"/>
  <c r="K119" i="6" s="1"/>
  <c r="J120" i="6"/>
  <c r="K120" i="6" s="1"/>
  <c r="J121" i="6"/>
  <c r="K121" i="6" s="1"/>
  <c r="J122" i="6"/>
  <c r="K122" i="6" s="1"/>
  <c r="J123" i="6"/>
  <c r="K123" i="6" s="1"/>
  <c r="J124" i="6"/>
  <c r="K124" i="6" s="1"/>
  <c r="J125" i="6"/>
  <c r="K125" i="6" s="1"/>
  <c r="J126" i="6"/>
  <c r="K126" i="6" s="1"/>
  <c r="J127" i="6"/>
  <c r="K127" i="6" s="1"/>
  <c r="J128" i="6"/>
  <c r="K128" i="6" s="1"/>
  <c r="J129" i="6"/>
  <c r="K129" i="6" s="1"/>
  <c r="J130" i="6"/>
  <c r="K130" i="6" s="1"/>
  <c r="J131" i="6"/>
  <c r="K131" i="6" s="1"/>
  <c r="J132" i="6"/>
  <c r="K132" i="6" s="1"/>
  <c r="J133" i="6"/>
  <c r="K133" i="6" s="1"/>
  <c r="J134" i="6"/>
  <c r="K134" i="6" s="1"/>
  <c r="J135" i="6"/>
  <c r="K135" i="6" s="1"/>
  <c r="J136" i="6"/>
  <c r="K136" i="6" s="1"/>
  <c r="J137" i="6"/>
  <c r="K137" i="6" s="1"/>
  <c r="J138" i="6"/>
  <c r="K138" i="6" s="1"/>
  <c r="J139" i="6"/>
  <c r="K139" i="6" s="1"/>
  <c r="J140" i="6"/>
  <c r="K140" i="6" s="1"/>
  <c r="J141" i="6"/>
  <c r="K141" i="6" s="1"/>
  <c r="J142" i="6"/>
  <c r="K142" i="6" s="1"/>
  <c r="J143" i="6"/>
  <c r="K143" i="6" s="1"/>
  <c r="J144" i="6"/>
  <c r="K144" i="6" s="1"/>
  <c r="J145" i="6"/>
  <c r="K145" i="6" s="1"/>
  <c r="J146" i="6"/>
  <c r="K146" i="6" s="1"/>
  <c r="J147" i="6"/>
  <c r="K147" i="6" s="1"/>
  <c r="J148" i="6"/>
  <c r="K148" i="6" s="1"/>
  <c r="J149" i="6"/>
  <c r="K149" i="6" s="1"/>
  <c r="J150" i="6"/>
  <c r="K150" i="6" s="1"/>
  <c r="J151" i="6"/>
  <c r="K151" i="6" s="1"/>
  <c r="J152" i="6"/>
  <c r="K152" i="6" s="1"/>
  <c r="J153" i="6"/>
  <c r="K153" i="6" s="1"/>
  <c r="J154" i="6"/>
  <c r="K154" i="6" s="1"/>
  <c r="J155" i="6"/>
  <c r="K155" i="6" s="1"/>
  <c r="J156" i="6"/>
  <c r="K156" i="6" s="1"/>
  <c r="J157" i="6"/>
  <c r="K157" i="6" s="1"/>
  <c r="J158" i="6"/>
  <c r="K158" i="6" s="1"/>
  <c r="J159" i="6"/>
  <c r="K159" i="6" s="1"/>
  <c r="J160" i="6"/>
  <c r="K160" i="6" s="1"/>
  <c r="J161" i="6"/>
  <c r="K161" i="6" s="1"/>
  <c r="J162" i="6"/>
  <c r="K162" i="6" s="1"/>
  <c r="J163" i="6"/>
  <c r="K163" i="6" s="1"/>
  <c r="J164" i="6"/>
  <c r="K164" i="6" s="1"/>
  <c r="J165" i="6"/>
  <c r="K165" i="6" s="1"/>
  <c r="J166" i="6"/>
  <c r="K166" i="6" s="1"/>
  <c r="J167" i="6"/>
  <c r="K167" i="6" s="1"/>
  <c r="J168" i="6"/>
  <c r="K168" i="6" s="1"/>
  <c r="J169" i="6"/>
  <c r="K169" i="6" s="1"/>
  <c r="J170" i="6"/>
  <c r="K170" i="6" s="1"/>
  <c r="J171" i="6"/>
  <c r="K171" i="6" s="1"/>
  <c r="J172" i="6"/>
  <c r="K172" i="6" s="1"/>
  <c r="J173" i="6"/>
  <c r="K173" i="6" s="1"/>
  <c r="J174" i="6"/>
  <c r="K174" i="6" s="1"/>
  <c r="J175" i="6"/>
  <c r="K175" i="6" s="1"/>
  <c r="J176" i="6"/>
  <c r="K176" i="6" s="1"/>
  <c r="J177" i="6"/>
  <c r="K177" i="6" s="1"/>
  <c r="J178" i="6"/>
  <c r="K178" i="6" s="1"/>
  <c r="J179" i="6"/>
  <c r="K179" i="6" s="1"/>
  <c r="J180" i="6"/>
  <c r="K180" i="6" s="1"/>
  <c r="J181" i="6"/>
  <c r="K181" i="6" s="1"/>
  <c r="J182" i="6"/>
  <c r="K182" i="6" s="1"/>
  <c r="J183" i="6"/>
  <c r="K183" i="6" s="1"/>
  <c r="J184" i="6"/>
  <c r="K184" i="6" s="1"/>
  <c r="J185" i="6"/>
  <c r="K185" i="6" s="1"/>
  <c r="J186" i="6"/>
  <c r="K186" i="6" s="1"/>
  <c r="J187" i="6"/>
  <c r="K187" i="6" s="1"/>
  <c r="J188" i="6"/>
  <c r="K188" i="6" s="1"/>
  <c r="J189" i="6"/>
  <c r="K189" i="6" s="1"/>
  <c r="J190" i="6"/>
  <c r="K190" i="6" s="1"/>
  <c r="J191" i="6"/>
  <c r="K191" i="6" s="1"/>
  <c r="J192" i="6"/>
  <c r="K192" i="6" s="1"/>
  <c r="J193" i="6"/>
  <c r="K193" i="6" s="1"/>
  <c r="J194" i="6"/>
  <c r="K194" i="6" s="1"/>
  <c r="J195" i="6"/>
  <c r="K195" i="6" s="1"/>
  <c r="J196" i="6"/>
  <c r="K196" i="6" s="1"/>
  <c r="J197" i="6"/>
  <c r="K197" i="6" s="1"/>
  <c r="J198" i="6"/>
  <c r="K198" i="6" s="1"/>
  <c r="J199" i="6"/>
  <c r="K199" i="6" s="1"/>
  <c r="J200" i="6"/>
  <c r="K200" i="6" s="1"/>
  <c r="J201" i="6"/>
  <c r="K201" i="6" s="1"/>
  <c r="J202" i="6"/>
  <c r="K202" i="6" s="1"/>
  <c r="J203" i="6"/>
  <c r="K203" i="6" s="1"/>
  <c r="J204" i="6"/>
  <c r="K204" i="6" s="1"/>
  <c r="J205" i="6"/>
  <c r="K205" i="6" s="1"/>
  <c r="J206" i="6"/>
  <c r="K206" i="6" s="1"/>
  <c r="J207" i="6"/>
  <c r="K207" i="6" s="1"/>
  <c r="J208" i="6"/>
  <c r="K208" i="6" s="1"/>
  <c r="J209" i="6"/>
  <c r="K209" i="6" s="1"/>
  <c r="J210" i="6"/>
  <c r="K210" i="6" s="1"/>
  <c r="J211" i="6"/>
  <c r="K211" i="6" s="1"/>
  <c r="J212" i="6"/>
  <c r="K212" i="6" s="1"/>
  <c r="J213" i="6"/>
  <c r="K213" i="6" s="1"/>
  <c r="J214" i="6"/>
  <c r="K214" i="6" s="1"/>
  <c r="J215" i="6"/>
  <c r="K215" i="6" s="1"/>
  <c r="J216" i="6"/>
  <c r="K216" i="6" s="1"/>
  <c r="J217" i="6"/>
  <c r="K217" i="6" s="1"/>
  <c r="J218" i="6"/>
  <c r="K218" i="6" s="1"/>
  <c r="J219" i="6"/>
  <c r="K219" i="6" s="1"/>
  <c r="J220" i="6"/>
  <c r="K220" i="6" s="1"/>
  <c r="J221" i="6"/>
  <c r="K221" i="6" s="1"/>
  <c r="J222" i="6"/>
  <c r="K222" i="6" s="1"/>
  <c r="J223" i="6"/>
  <c r="K223" i="6" s="1"/>
  <c r="J224" i="6"/>
  <c r="K224" i="6" s="1"/>
  <c r="J225" i="6"/>
  <c r="K225" i="6" s="1"/>
  <c r="J226" i="6"/>
  <c r="K226" i="6" s="1"/>
  <c r="J227" i="6"/>
  <c r="K227" i="6" s="1"/>
  <c r="J228" i="6"/>
  <c r="K228" i="6" s="1"/>
  <c r="J229" i="6"/>
  <c r="K229" i="6" s="1"/>
  <c r="J230" i="6"/>
  <c r="K230" i="6" s="1"/>
  <c r="J231" i="6"/>
  <c r="K231" i="6" s="1"/>
  <c r="J232" i="6"/>
  <c r="K232" i="6" s="1"/>
  <c r="J233" i="6"/>
  <c r="K233" i="6" s="1"/>
  <c r="J234" i="6"/>
  <c r="K234" i="6" s="1"/>
  <c r="J235" i="6"/>
  <c r="K235" i="6" s="1"/>
  <c r="J236" i="6"/>
  <c r="K236" i="6" s="1"/>
  <c r="J237" i="6"/>
  <c r="K237" i="6" s="1"/>
  <c r="J238" i="6"/>
  <c r="K238" i="6" s="1"/>
  <c r="J239" i="6"/>
  <c r="K239" i="6" s="1"/>
  <c r="J240" i="6"/>
  <c r="K240" i="6" s="1"/>
  <c r="J241" i="6"/>
  <c r="K241" i="6" s="1"/>
  <c r="J242" i="6"/>
  <c r="K242" i="6" s="1"/>
  <c r="J243" i="6"/>
  <c r="K243" i="6" s="1"/>
  <c r="J244" i="6"/>
  <c r="K244" i="6" s="1"/>
  <c r="J245" i="6"/>
  <c r="K245" i="6" s="1"/>
  <c r="J246" i="6"/>
  <c r="K246" i="6" s="1"/>
  <c r="J247" i="6"/>
  <c r="K247" i="6" s="1"/>
  <c r="J248" i="6"/>
  <c r="K248" i="6" s="1"/>
  <c r="J249" i="6"/>
  <c r="K249" i="6" s="1"/>
  <c r="J250" i="6"/>
  <c r="K250" i="6" s="1"/>
  <c r="J251" i="6"/>
  <c r="K251" i="6" s="1"/>
  <c r="J252" i="6"/>
  <c r="K252" i="6" s="1"/>
  <c r="J253" i="6"/>
  <c r="K253" i="6" s="1"/>
  <c r="J254" i="6"/>
  <c r="K254" i="6" s="1"/>
  <c r="J255" i="6"/>
  <c r="K255" i="6" s="1"/>
  <c r="J256" i="6"/>
  <c r="K256" i="6" s="1"/>
  <c r="J257" i="6"/>
  <c r="K257" i="6" s="1"/>
  <c r="J258" i="6"/>
  <c r="K258" i="6" s="1"/>
  <c r="J259" i="6"/>
  <c r="K259" i="6" s="1"/>
  <c r="J260" i="6"/>
  <c r="K260" i="6" s="1"/>
  <c r="J261" i="6"/>
  <c r="K261" i="6" s="1"/>
  <c r="J262" i="6"/>
  <c r="K262" i="6" s="1"/>
  <c r="J263" i="6"/>
  <c r="K263" i="6" s="1"/>
  <c r="J264" i="6"/>
  <c r="K264" i="6" s="1"/>
  <c r="J265" i="6"/>
  <c r="K265" i="6" s="1"/>
  <c r="J266" i="6"/>
  <c r="K266" i="6" s="1"/>
  <c r="J267" i="6"/>
  <c r="K267" i="6" s="1"/>
  <c r="J268" i="6"/>
  <c r="K268" i="6" s="1"/>
  <c r="J269" i="6"/>
  <c r="K269" i="6" s="1"/>
  <c r="J270" i="6"/>
  <c r="K270" i="6" s="1"/>
  <c r="J271" i="6"/>
  <c r="K271" i="6" s="1"/>
  <c r="J272" i="6"/>
  <c r="K272" i="6" s="1"/>
  <c r="J273" i="6"/>
  <c r="K273" i="6" s="1"/>
  <c r="J274" i="6"/>
  <c r="K274" i="6" s="1"/>
  <c r="J275" i="6"/>
  <c r="K275" i="6" s="1"/>
  <c r="J276" i="6"/>
  <c r="K276" i="6" s="1"/>
  <c r="J277" i="6"/>
  <c r="K277" i="6" s="1"/>
  <c r="J278" i="6"/>
  <c r="K278" i="6" s="1"/>
  <c r="J279" i="6"/>
  <c r="K279" i="6" s="1"/>
  <c r="J280" i="6"/>
  <c r="K280" i="6" s="1"/>
  <c r="J281" i="6"/>
  <c r="K281" i="6" s="1"/>
  <c r="J282" i="6"/>
  <c r="K282" i="6" s="1"/>
  <c r="J283" i="6"/>
  <c r="K283" i="6" s="1"/>
  <c r="J284" i="6"/>
  <c r="K284" i="6" s="1"/>
  <c r="J285" i="6"/>
  <c r="K285" i="6" s="1"/>
  <c r="J286" i="6"/>
  <c r="K286" i="6" s="1"/>
  <c r="J287" i="6"/>
  <c r="K287" i="6" s="1"/>
  <c r="J288" i="6"/>
  <c r="K288" i="6" s="1"/>
  <c r="J289" i="6"/>
  <c r="K289" i="6" s="1"/>
  <c r="J290" i="6"/>
  <c r="K290" i="6" s="1"/>
  <c r="J291" i="6"/>
  <c r="K291" i="6" s="1"/>
  <c r="J292" i="6"/>
  <c r="K292" i="6" s="1"/>
  <c r="J293" i="6"/>
  <c r="K293" i="6" s="1"/>
  <c r="J294" i="6"/>
  <c r="K294" i="6" s="1"/>
  <c r="J295" i="6"/>
  <c r="K295" i="6" s="1"/>
  <c r="J296" i="6"/>
  <c r="K296" i="6" s="1"/>
  <c r="J297" i="6"/>
  <c r="K297" i="6" s="1"/>
  <c r="J298" i="6"/>
  <c r="K298" i="6" s="1"/>
  <c r="J299" i="6"/>
  <c r="K299" i="6" s="1"/>
  <c r="J300" i="6"/>
  <c r="K300" i="6" s="1"/>
  <c r="J301" i="6"/>
  <c r="K301" i="6" s="1"/>
  <c r="J302" i="6"/>
  <c r="K302" i="6" s="1"/>
  <c r="J303" i="6"/>
  <c r="K303" i="6" s="1"/>
  <c r="J304" i="6"/>
  <c r="K304" i="6" s="1"/>
  <c r="J305" i="6"/>
  <c r="K305" i="6" s="1"/>
  <c r="J306" i="6"/>
  <c r="K306" i="6" s="1"/>
  <c r="J307" i="6"/>
  <c r="K307" i="6" s="1"/>
  <c r="J308" i="6"/>
  <c r="K308" i="6" s="1"/>
  <c r="J309" i="6"/>
  <c r="K309" i="6" s="1"/>
  <c r="J310" i="6"/>
  <c r="K310" i="6" s="1"/>
  <c r="J311" i="6"/>
  <c r="K311" i="6" s="1"/>
  <c r="J312" i="6"/>
  <c r="K312" i="6" s="1"/>
  <c r="J313" i="6"/>
  <c r="K313" i="6" s="1"/>
  <c r="J314" i="6"/>
  <c r="K314" i="6" s="1"/>
  <c r="J315" i="6"/>
  <c r="K315" i="6" s="1"/>
  <c r="J316" i="6"/>
  <c r="K316" i="6" s="1"/>
  <c r="J317" i="6"/>
  <c r="K317" i="6" s="1"/>
  <c r="J318" i="6"/>
  <c r="K318" i="6" s="1"/>
  <c r="J319" i="6"/>
  <c r="K319" i="6" s="1"/>
  <c r="J320" i="6"/>
  <c r="K320" i="6" s="1"/>
  <c r="J321" i="6"/>
  <c r="K321" i="6" s="1"/>
  <c r="J322" i="6"/>
  <c r="K322" i="6" s="1"/>
  <c r="J323" i="6"/>
  <c r="K323" i="6" s="1"/>
  <c r="J324" i="6"/>
  <c r="K324" i="6" s="1"/>
  <c r="J325" i="6"/>
  <c r="K325" i="6" s="1"/>
  <c r="J326" i="6"/>
  <c r="K326" i="6" s="1"/>
  <c r="J327" i="6"/>
  <c r="K327" i="6" s="1"/>
  <c r="J328" i="6"/>
  <c r="K328" i="6" s="1"/>
  <c r="J329" i="6"/>
  <c r="K329" i="6" s="1"/>
  <c r="J330" i="6"/>
  <c r="K330" i="6" s="1"/>
  <c r="J331" i="6"/>
  <c r="K331" i="6" s="1"/>
  <c r="J332" i="6"/>
  <c r="K332" i="6" s="1"/>
  <c r="J333" i="6"/>
  <c r="K333" i="6" s="1"/>
  <c r="J334" i="6"/>
  <c r="K334" i="6" s="1"/>
  <c r="J335" i="6"/>
  <c r="K335" i="6" s="1"/>
  <c r="J336" i="6"/>
  <c r="K336" i="6" s="1"/>
  <c r="J337" i="6"/>
  <c r="K337" i="6" s="1"/>
  <c r="J338" i="6"/>
  <c r="K338" i="6" s="1"/>
  <c r="J339" i="6"/>
  <c r="K339" i="6" s="1"/>
  <c r="J340" i="6"/>
  <c r="K340" i="6" s="1"/>
  <c r="J341" i="6"/>
  <c r="K341" i="6" s="1"/>
  <c r="J342" i="6"/>
  <c r="K342" i="6" s="1"/>
  <c r="J343" i="6"/>
  <c r="K343" i="6" s="1"/>
  <c r="J344" i="6"/>
  <c r="K344" i="6" s="1"/>
  <c r="J345" i="6"/>
  <c r="K345" i="6" s="1"/>
  <c r="J346" i="6"/>
  <c r="K346" i="6" s="1"/>
  <c r="J347" i="6"/>
  <c r="K347" i="6" s="1"/>
  <c r="J348" i="6"/>
  <c r="K348" i="6" s="1"/>
  <c r="J349" i="6"/>
  <c r="K349" i="6" s="1"/>
  <c r="J350" i="6"/>
  <c r="K350" i="6" s="1"/>
  <c r="J351" i="6"/>
  <c r="K351" i="6" s="1"/>
  <c r="J352" i="6"/>
  <c r="K352" i="6" s="1"/>
  <c r="J353" i="6"/>
  <c r="K353" i="6" s="1"/>
  <c r="J354" i="6"/>
  <c r="K354" i="6" s="1"/>
  <c r="J355" i="6"/>
  <c r="K355" i="6" s="1"/>
  <c r="J356" i="6"/>
  <c r="K356" i="6" s="1"/>
  <c r="J357" i="6"/>
  <c r="K357" i="6" s="1"/>
  <c r="J358" i="6"/>
  <c r="K358" i="6" s="1"/>
  <c r="J359" i="6"/>
  <c r="K359" i="6" s="1"/>
  <c r="J360" i="6"/>
  <c r="K360" i="6" s="1"/>
  <c r="J361" i="6"/>
  <c r="K361" i="6" s="1"/>
  <c r="J362" i="6"/>
  <c r="K362" i="6" s="1"/>
  <c r="J363" i="6"/>
  <c r="K363" i="6" s="1"/>
  <c r="J364" i="6"/>
  <c r="K364" i="6" s="1"/>
  <c r="J365" i="6"/>
  <c r="K365" i="6" s="1"/>
  <c r="J366" i="6"/>
  <c r="K366" i="6" s="1"/>
  <c r="J367" i="6"/>
  <c r="K367" i="6" s="1"/>
  <c r="J368" i="6"/>
  <c r="K368" i="6" s="1"/>
  <c r="J369" i="6"/>
  <c r="K369" i="6" s="1"/>
  <c r="J370" i="6"/>
  <c r="K370" i="6" s="1"/>
  <c r="J371" i="6"/>
  <c r="K371" i="6" s="1"/>
  <c r="J372" i="6"/>
  <c r="K372" i="6" s="1"/>
  <c r="J373" i="6"/>
  <c r="K373" i="6" s="1"/>
  <c r="J374" i="6"/>
  <c r="K374" i="6" s="1"/>
  <c r="J375" i="6"/>
  <c r="K375" i="6" s="1"/>
  <c r="J376" i="6"/>
  <c r="K376" i="6" s="1"/>
  <c r="J377" i="6"/>
  <c r="K377" i="6" s="1"/>
  <c r="J378" i="6"/>
  <c r="K378" i="6" s="1"/>
  <c r="J379" i="6"/>
  <c r="K379" i="6" s="1"/>
  <c r="J380" i="6"/>
  <c r="K380" i="6" s="1"/>
  <c r="J381" i="6"/>
  <c r="K381" i="6" s="1"/>
  <c r="J382" i="6"/>
  <c r="K382" i="6" s="1"/>
  <c r="J383" i="6"/>
  <c r="K383" i="6" s="1"/>
  <c r="J384" i="6"/>
  <c r="K384" i="6" s="1"/>
  <c r="J385" i="6"/>
  <c r="K385" i="6" s="1"/>
  <c r="J386" i="6"/>
  <c r="K386" i="6" s="1"/>
  <c r="J387" i="6"/>
  <c r="K387" i="6" s="1"/>
  <c r="J388" i="6"/>
  <c r="K388" i="6" s="1"/>
  <c r="J389" i="6"/>
  <c r="K389" i="6" s="1"/>
  <c r="J390" i="6"/>
  <c r="K390" i="6" s="1"/>
  <c r="J391" i="6"/>
  <c r="K391" i="6" s="1"/>
  <c r="J392" i="6"/>
  <c r="K392" i="6" s="1"/>
  <c r="J393" i="6"/>
  <c r="K393" i="6" s="1"/>
  <c r="J394" i="6"/>
  <c r="K394" i="6" s="1"/>
  <c r="J395" i="6"/>
  <c r="K395" i="6" s="1"/>
  <c r="J396" i="6"/>
  <c r="K396" i="6" s="1"/>
  <c r="J397" i="6"/>
  <c r="K397" i="6" s="1"/>
  <c r="J398" i="6"/>
  <c r="K398" i="6" s="1"/>
  <c r="J399" i="6"/>
  <c r="K399" i="6" s="1"/>
  <c r="J400" i="6"/>
  <c r="K400" i="6" s="1"/>
  <c r="J401" i="6"/>
  <c r="K401" i="6" s="1"/>
  <c r="J402" i="6"/>
  <c r="K402" i="6" s="1"/>
  <c r="J403" i="6"/>
  <c r="K403" i="6" s="1"/>
  <c r="J404" i="6"/>
  <c r="K404" i="6" s="1"/>
  <c r="J405" i="6"/>
  <c r="K405" i="6" s="1"/>
  <c r="J406" i="6"/>
  <c r="K406" i="6" s="1"/>
  <c r="J407" i="6"/>
  <c r="K407" i="6" s="1"/>
  <c r="J408" i="6"/>
  <c r="K408" i="6" s="1"/>
  <c r="J409" i="6"/>
  <c r="K409" i="6" s="1"/>
  <c r="J410" i="6"/>
  <c r="K410" i="6" s="1"/>
  <c r="J411" i="6"/>
  <c r="K411" i="6" s="1"/>
  <c r="J412" i="6"/>
  <c r="K412" i="6" s="1"/>
  <c r="J413" i="6"/>
  <c r="K413" i="6" s="1"/>
  <c r="J414" i="6"/>
  <c r="K414" i="6" s="1"/>
  <c r="J415" i="6"/>
  <c r="K415" i="6" s="1"/>
  <c r="J416" i="6"/>
  <c r="K416" i="6" s="1"/>
  <c r="J417" i="6"/>
  <c r="K417" i="6" s="1"/>
  <c r="J418" i="6"/>
  <c r="K418" i="6" s="1"/>
  <c r="J419" i="6"/>
  <c r="K419" i="6" s="1"/>
  <c r="J420" i="6"/>
  <c r="K420" i="6" s="1"/>
  <c r="J421" i="6"/>
  <c r="K421" i="6" s="1"/>
  <c r="J422" i="6"/>
  <c r="K422" i="6" s="1"/>
  <c r="J423" i="6"/>
  <c r="K423" i="6" s="1"/>
  <c r="J424" i="6"/>
  <c r="K424" i="6" s="1"/>
  <c r="J425" i="6"/>
  <c r="K425" i="6" s="1"/>
  <c r="J426" i="6"/>
  <c r="K426" i="6" s="1"/>
  <c r="J427" i="6"/>
  <c r="K427" i="6" s="1"/>
  <c r="J428" i="6"/>
  <c r="K428" i="6" s="1"/>
  <c r="J429" i="6"/>
  <c r="K429" i="6" s="1"/>
  <c r="J430" i="6"/>
  <c r="K430" i="6" s="1"/>
  <c r="J431" i="6"/>
  <c r="K431" i="6" s="1"/>
  <c r="J432" i="6"/>
  <c r="K432" i="6" s="1"/>
  <c r="J433" i="6"/>
  <c r="K433" i="6" s="1"/>
  <c r="J434" i="6"/>
  <c r="K434" i="6" s="1"/>
  <c r="J435" i="6"/>
  <c r="K435" i="6" s="1"/>
  <c r="J436" i="6"/>
  <c r="K436" i="6" s="1"/>
  <c r="J437" i="6"/>
  <c r="K437" i="6" s="1"/>
  <c r="J438" i="6"/>
  <c r="K438" i="6" s="1"/>
  <c r="J439" i="6"/>
  <c r="K439" i="6" s="1"/>
  <c r="J440" i="6"/>
  <c r="K440" i="6" s="1"/>
  <c r="J441" i="6"/>
  <c r="K441" i="6" s="1"/>
  <c r="J442" i="6"/>
  <c r="K442" i="6" s="1"/>
  <c r="J443" i="6"/>
  <c r="K443" i="6" s="1"/>
  <c r="J444" i="6"/>
  <c r="K444" i="6" s="1"/>
  <c r="J445" i="6"/>
  <c r="K445" i="6" s="1"/>
  <c r="J446" i="6"/>
  <c r="K446" i="6" s="1"/>
  <c r="J447" i="6"/>
  <c r="K447" i="6" s="1"/>
  <c r="J448" i="6"/>
  <c r="K448" i="6" s="1"/>
  <c r="J449" i="6"/>
  <c r="K449" i="6" s="1"/>
  <c r="J450" i="6"/>
  <c r="K450" i="6" s="1"/>
  <c r="J451" i="6"/>
  <c r="K451" i="6" s="1"/>
  <c r="J452" i="6"/>
  <c r="K452" i="6" s="1"/>
  <c r="J453" i="6"/>
  <c r="K453" i="6" s="1"/>
  <c r="J454" i="6"/>
  <c r="K454" i="6" s="1"/>
  <c r="J455" i="6"/>
  <c r="K455" i="6" s="1"/>
  <c r="J456" i="6"/>
  <c r="K456" i="6" s="1"/>
  <c r="J457" i="6"/>
  <c r="K457" i="6" s="1"/>
  <c r="J458" i="6"/>
  <c r="K458" i="6" s="1"/>
  <c r="J459" i="6"/>
  <c r="K459" i="6" s="1"/>
  <c r="J460" i="6"/>
  <c r="K460" i="6" s="1"/>
  <c r="J461" i="6"/>
  <c r="K461" i="6" s="1"/>
  <c r="J462" i="6"/>
  <c r="K462" i="6" s="1"/>
  <c r="J463" i="6"/>
  <c r="K463" i="6" s="1"/>
  <c r="J464" i="6"/>
  <c r="K464" i="6" s="1"/>
  <c r="J465" i="6"/>
  <c r="K465" i="6" s="1"/>
  <c r="J466" i="6"/>
  <c r="K466" i="6" s="1"/>
  <c r="J467" i="6"/>
  <c r="K467" i="6" s="1"/>
  <c r="J468" i="6"/>
  <c r="K468" i="6" s="1"/>
  <c r="J469" i="6"/>
  <c r="K469" i="6" s="1"/>
  <c r="J470" i="6"/>
  <c r="K470" i="6" s="1"/>
  <c r="J471" i="6"/>
  <c r="K471" i="6" s="1"/>
  <c r="J472" i="6"/>
  <c r="K472" i="6" s="1"/>
  <c r="J473" i="6"/>
  <c r="K473" i="6" s="1"/>
  <c r="J474" i="6"/>
  <c r="K474" i="6" s="1"/>
  <c r="J475" i="6"/>
  <c r="K475" i="6" s="1"/>
  <c r="J476" i="6"/>
  <c r="K476" i="6" s="1"/>
  <c r="J477" i="6"/>
  <c r="K477" i="6" s="1"/>
  <c r="J478" i="6"/>
  <c r="K478" i="6" s="1"/>
  <c r="J479" i="6"/>
  <c r="K479" i="6" s="1"/>
  <c r="J480" i="6"/>
  <c r="K480" i="6" s="1"/>
  <c r="J481" i="6"/>
  <c r="K481" i="6" s="1"/>
  <c r="J482" i="6"/>
  <c r="K482" i="6" s="1"/>
  <c r="J483" i="6"/>
  <c r="K483" i="6" s="1"/>
  <c r="J484" i="6"/>
  <c r="K484" i="6" s="1"/>
  <c r="J485" i="6"/>
  <c r="K485" i="6" s="1"/>
  <c r="J486" i="6"/>
  <c r="K486" i="6" s="1"/>
  <c r="J487" i="6"/>
  <c r="K487" i="6" s="1"/>
  <c r="J488" i="6"/>
  <c r="K488" i="6" s="1"/>
  <c r="J489" i="6"/>
  <c r="K489" i="6" s="1"/>
  <c r="J490" i="6"/>
  <c r="K490" i="6" s="1"/>
  <c r="J491" i="6"/>
  <c r="K491" i="6" s="1"/>
  <c r="J492" i="6"/>
  <c r="K492" i="6" s="1"/>
  <c r="J493" i="6"/>
  <c r="K493" i="6" s="1"/>
  <c r="J494" i="6"/>
  <c r="K494" i="6" s="1"/>
  <c r="J495" i="6"/>
  <c r="K495" i="6" s="1"/>
  <c r="J496" i="6"/>
  <c r="K496" i="6" s="1"/>
  <c r="J497" i="6"/>
  <c r="K497" i="6" s="1"/>
  <c r="J498" i="6"/>
  <c r="K498" i="6" s="1"/>
  <c r="J499" i="6"/>
  <c r="K499" i="6" s="1"/>
  <c r="J500" i="6"/>
  <c r="K500" i="6" s="1"/>
  <c r="J501" i="6"/>
  <c r="K501" i="6" s="1"/>
  <c r="J502" i="6"/>
  <c r="K502" i="6" s="1"/>
  <c r="J503" i="6"/>
  <c r="K503" i="6" s="1"/>
  <c r="J504" i="6"/>
  <c r="K504" i="6" s="1"/>
  <c r="J505" i="6"/>
  <c r="K505" i="6" s="1"/>
  <c r="J506" i="6"/>
  <c r="K506" i="6" s="1"/>
  <c r="J507" i="6"/>
  <c r="K507" i="6" s="1"/>
  <c r="J508" i="6"/>
  <c r="K508" i="6" s="1"/>
  <c r="J509" i="6"/>
  <c r="K509" i="6" s="1"/>
  <c r="J510" i="6"/>
  <c r="K510" i="6" s="1"/>
  <c r="J511" i="6"/>
  <c r="K511" i="6" s="1"/>
  <c r="J512" i="6"/>
  <c r="K512" i="6" s="1"/>
  <c r="J513" i="6"/>
  <c r="K513" i="6" s="1"/>
  <c r="J514" i="6"/>
  <c r="K514" i="6" s="1"/>
  <c r="J515" i="6"/>
  <c r="K515" i="6" s="1"/>
  <c r="J516" i="6"/>
  <c r="K516" i="6" s="1"/>
  <c r="J517" i="6"/>
  <c r="K517" i="6" s="1"/>
  <c r="J518" i="6"/>
  <c r="K518" i="6" s="1"/>
  <c r="J519" i="6"/>
  <c r="K519" i="6" s="1"/>
  <c r="J520" i="6"/>
  <c r="K520" i="6" s="1"/>
  <c r="J521" i="6"/>
  <c r="K521" i="6" s="1"/>
  <c r="J522" i="6"/>
  <c r="K522" i="6" s="1"/>
  <c r="J523" i="6"/>
  <c r="K523" i="6" s="1"/>
  <c r="J524" i="6"/>
  <c r="K524" i="6" s="1"/>
  <c r="J525" i="6"/>
  <c r="K525" i="6" s="1"/>
  <c r="J526" i="6"/>
  <c r="K526" i="6" s="1"/>
  <c r="J527" i="6"/>
  <c r="K527" i="6" s="1"/>
  <c r="J528" i="6"/>
  <c r="K528" i="6" s="1"/>
  <c r="J529" i="6"/>
  <c r="K529" i="6" s="1"/>
  <c r="J530" i="6"/>
  <c r="K530" i="6" s="1"/>
  <c r="J531" i="6"/>
  <c r="K531" i="6" s="1"/>
  <c r="J532" i="6"/>
  <c r="K532" i="6" s="1"/>
  <c r="J533" i="6"/>
  <c r="K533" i="6" s="1"/>
  <c r="J534" i="6"/>
  <c r="K534" i="6" s="1"/>
  <c r="J535" i="6"/>
  <c r="K535" i="6" s="1"/>
  <c r="J536" i="6"/>
  <c r="K536" i="6" s="1"/>
  <c r="J537" i="6"/>
  <c r="K537" i="6" s="1"/>
  <c r="J538" i="6"/>
  <c r="K538" i="6" s="1"/>
  <c r="J539" i="6"/>
  <c r="K539" i="6" s="1"/>
  <c r="J540" i="6"/>
  <c r="K540" i="6" s="1"/>
  <c r="J541" i="6"/>
  <c r="K541" i="6" s="1"/>
  <c r="J542" i="6"/>
  <c r="K542" i="6" s="1"/>
  <c r="J543" i="6"/>
  <c r="K543" i="6" s="1"/>
  <c r="J544" i="6"/>
  <c r="K544" i="6" s="1"/>
  <c r="J545" i="6"/>
  <c r="K545" i="6" s="1"/>
  <c r="J546" i="6"/>
  <c r="K546" i="6" s="1"/>
  <c r="J547" i="6"/>
  <c r="K547" i="6" s="1"/>
  <c r="J548" i="6"/>
  <c r="K548" i="6" s="1"/>
  <c r="J549" i="6"/>
  <c r="K549" i="6" s="1"/>
  <c r="J550" i="6"/>
  <c r="K550" i="6" s="1"/>
  <c r="J551" i="6"/>
  <c r="K551" i="6" s="1"/>
  <c r="J552" i="6"/>
  <c r="K552" i="6" s="1"/>
  <c r="J553" i="6"/>
  <c r="K553" i="6" s="1"/>
  <c r="J554" i="6"/>
  <c r="K554" i="6" s="1"/>
  <c r="J555" i="6"/>
  <c r="K555" i="6" s="1"/>
  <c r="J556" i="6"/>
  <c r="K556" i="6" s="1"/>
  <c r="J557" i="6"/>
  <c r="K557" i="6" s="1"/>
  <c r="J558" i="6"/>
  <c r="K558" i="6" s="1"/>
  <c r="J559" i="6"/>
  <c r="K559" i="6" s="1"/>
  <c r="J560" i="6"/>
  <c r="K560" i="6" s="1"/>
  <c r="J561" i="6"/>
  <c r="K561" i="6" s="1"/>
  <c r="J562" i="6"/>
  <c r="K562" i="6" s="1"/>
  <c r="J563" i="6"/>
  <c r="K563" i="6" s="1"/>
  <c r="J564" i="6"/>
  <c r="K564" i="6" s="1"/>
  <c r="J565" i="6"/>
  <c r="K565" i="6" s="1"/>
  <c r="J566" i="6"/>
  <c r="K566" i="6" s="1"/>
  <c r="J567" i="6"/>
  <c r="K567" i="6" s="1"/>
  <c r="J568" i="6"/>
  <c r="K568" i="6" s="1"/>
  <c r="J569" i="6"/>
  <c r="K569" i="6" s="1"/>
  <c r="J570" i="6"/>
  <c r="K570" i="6" s="1"/>
  <c r="J571" i="6"/>
  <c r="K571" i="6" s="1"/>
  <c r="J572" i="6"/>
  <c r="K572" i="6" s="1"/>
  <c r="J573" i="6"/>
  <c r="K573" i="6" s="1"/>
  <c r="J574" i="6"/>
  <c r="K574" i="6" s="1"/>
  <c r="J575" i="6"/>
  <c r="K575" i="6" s="1"/>
  <c r="J576" i="6"/>
  <c r="K576" i="6" s="1"/>
  <c r="J577" i="6"/>
  <c r="K577" i="6" s="1"/>
  <c r="J578" i="6"/>
  <c r="K578" i="6" s="1"/>
  <c r="J579" i="6"/>
  <c r="K579" i="6" s="1"/>
  <c r="J580" i="6"/>
  <c r="K580" i="6" s="1"/>
  <c r="J581" i="6"/>
  <c r="K581" i="6" s="1"/>
  <c r="J582" i="6"/>
  <c r="K582" i="6" s="1"/>
  <c r="J583" i="6"/>
  <c r="K583" i="6" s="1"/>
  <c r="J584" i="6"/>
  <c r="K584" i="6" s="1"/>
  <c r="J585" i="6"/>
  <c r="K585" i="6" s="1"/>
  <c r="J586" i="6"/>
  <c r="K586" i="6" s="1"/>
  <c r="J587" i="6"/>
  <c r="K587" i="6" s="1"/>
  <c r="J588" i="6"/>
  <c r="K588" i="6" s="1"/>
  <c r="J590" i="6"/>
  <c r="K590" i="6" s="1"/>
  <c r="J591" i="6"/>
  <c r="K591" i="6" s="1"/>
  <c r="J592" i="6"/>
  <c r="K592" i="6" s="1"/>
  <c r="J593" i="6"/>
  <c r="K593" i="6" s="1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H6" i="6"/>
  <c r="I6" i="6" s="1"/>
  <c r="H7" i="6"/>
  <c r="I7" i="6" s="1"/>
  <c r="H8" i="6"/>
  <c r="I8" i="6" s="1"/>
  <c r="H9" i="6"/>
  <c r="I9" i="6" s="1"/>
  <c r="H10" i="6"/>
  <c r="I10" i="6" s="1"/>
  <c r="H11" i="6"/>
  <c r="I11" i="6" s="1"/>
  <c r="H12" i="6"/>
  <c r="I12" i="6" s="1"/>
  <c r="H13" i="6"/>
  <c r="I13" i="6" s="1"/>
  <c r="H14" i="6"/>
  <c r="I14" i="6" s="1"/>
  <c r="H15" i="6"/>
  <c r="I15" i="6" s="1"/>
  <c r="H16" i="6"/>
  <c r="I16" i="6" s="1"/>
  <c r="H17" i="6"/>
  <c r="I17" i="6" s="1"/>
  <c r="H18" i="6"/>
  <c r="I18" i="6" s="1"/>
  <c r="H19" i="6"/>
  <c r="I19" i="6" s="1"/>
  <c r="H20" i="6"/>
  <c r="I20" i="6" s="1"/>
  <c r="H21" i="6"/>
  <c r="I21" i="6" s="1"/>
  <c r="H22" i="6"/>
  <c r="I22" i="6" s="1"/>
  <c r="H23" i="6"/>
  <c r="I23" i="6" s="1"/>
  <c r="H24" i="6"/>
  <c r="I24" i="6" s="1"/>
  <c r="H25" i="6"/>
  <c r="I25" i="6" s="1"/>
  <c r="H26" i="6"/>
  <c r="I26" i="6" s="1"/>
  <c r="H27" i="6"/>
  <c r="I27" i="6" s="1"/>
  <c r="H28" i="6"/>
  <c r="I28" i="6" s="1"/>
  <c r="H29" i="6"/>
  <c r="I29" i="6" s="1"/>
  <c r="H30" i="6"/>
  <c r="I30" i="6" s="1"/>
  <c r="H31" i="6"/>
  <c r="I31" i="6" s="1"/>
  <c r="H32" i="6"/>
  <c r="I32" i="6" s="1"/>
  <c r="H33" i="6"/>
  <c r="I33" i="6" s="1"/>
  <c r="H34" i="6"/>
  <c r="I34" i="6" s="1"/>
  <c r="H35" i="6"/>
  <c r="I35" i="6" s="1"/>
  <c r="H36" i="6"/>
  <c r="I36" i="6" s="1"/>
  <c r="H37" i="6"/>
  <c r="I37" i="6" s="1"/>
  <c r="H38" i="6"/>
  <c r="I38" i="6" s="1"/>
  <c r="H39" i="6"/>
  <c r="I39" i="6" s="1"/>
  <c r="H40" i="6"/>
  <c r="I40" i="6" s="1"/>
  <c r="H41" i="6"/>
  <c r="I41" i="6" s="1"/>
  <c r="H42" i="6"/>
  <c r="I42" i="6" s="1"/>
  <c r="H43" i="6"/>
  <c r="I43" i="6" s="1"/>
  <c r="H44" i="6"/>
  <c r="I44" i="6" s="1"/>
  <c r="H45" i="6"/>
  <c r="I45" i="6" s="1"/>
  <c r="H46" i="6"/>
  <c r="I46" i="6" s="1"/>
  <c r="H47" i="6"/>
  <c r="I47" i="6" s="1"/>
  <c r="H48" i="6"/>
  <c r="I48" i="6" s="1"/>
  <c r="H49" i="6"/>
  <c r="I49" i="6" s="1"/>
  <c r="H50" i="6"/>
  <c r="I50" i="6" s="1"/>
  <c r="H51" i="6"/>
  <c r="I51" i="6" s="1"/>
  <c r="H52" i="6"/>
  <c r="I52" i="6" s="1"/>
  <c r="H53" i="6"/>
  <c r="I53" i="6" s="1"/>
  <c r="H54" i="6"/>
  <c r="I54" i="6" s="1"/>
  <c r="H55" i="6"/>
  <c r="I55" i="6" s="1"/>
  <c r="H56" i="6"/>
  <c r="I56" i="6" s="1"/>
  <c r="H57" i="6"/>
  <c r="I57" i="6" s="1"/>
  <c r="H58" i="6"/>
  <c r="I58" i="6" s="1"/>
  <c r="H59" i="6"/>
  <c r="I59" i="6" s="1"/>
  <c r="H60" i="6"/>
  <c r="I60" i="6" s="1"/>
  <c r="H61" i="6"/>
  <c r="I61" i="6" s="1"/>
  <c r="H62" i="6"/>
  <c r="I62" i="6" s="1"/>
  <c r="H63" i="6"/>
  <c r="I63" i="6" s="1"/>
  <c r="H64" i="6"/>
  <c r="I64" i="6" s="1"/>
  <c r="H65" i="6"/>
  <c r="I65" i="6" s="1"/>
  <c r="H66" i="6"/>
  <c r="I66" i="6" s="1"/>
  <c r="H67" i="6"/>
  <c r="I67" i="6" s="1"/>
  <c r="H68" i="6"/>
  <c r="I68" i="6" s="1"/>
  <c r="H69" i="6"/>
  <c r="I69" i="6" s="1"/>
  <c r="H70" i="6"/>
  <c r="I70" i="6" s="1"/>
  <c r="H71" i="6"/>
  <c r="I71" i="6" s="1"/>
  <c r="H72" i="6"/>
  <c r="I72" i="6" s="1"/>
  <c r="H73" i="6"/>
  <c r="I73" i="6" s="1"/>
  <c r="H74" i="6"/>
  <c r="I74" i="6" s="1"/>
  <c r="H75" i="6"/>
  <c r="I75" i="6" s="1"/>
  <c r="H76" i="6"/>
  <c r="I76" i="6" s="1"/>
  <c r="H77" i="6"/>
  <c r="I77" i="6" s="1"/>
  <c r="H78" i="6"/>
  <c r="I78" i="6" s="1"/>
  <c r="H79" i="6"/>
  <c r="I79" i="6" s="1"/>
  <c r="H80" i="6"/>
  <c r="I80" i="6" s="1"/>
  <c r="H81" i="6"/>
  <c r="I81" i="6" s="1"/>
  <c r="H82" i="6"/>
  <c r="I82" i="6" s="1"/>
  <c r="H83" i="6"/>
  <c r="I83" i="6" s="1"/>
  <c r="H84" i="6"/>
  <c r="I84" i="6" s="1"/>
  <c r="H85" i="6"/>
  <c r="I85" i="6" s="1"/>
  <c r="H86" i="6"/>
  <c r="I86" i="6" s="1"/>
  <c r="H87" i="6"/>
  <c r="I87" i="6" s="1"/>
  <c r="H88" i="6"/>
  <c r="I88" i="6" s="1"/>
  <c r="H89" i="6"/>
  <c r="I89" i="6" s="1"/>
  <c r="H90" i="6"/>
  <c r="I90" i="6" s="1"/>
  <c r="H91" i="6"/>
  <c r="I91" i="6" s="1"/>
  <c r="H92" i="6"/>
  <c r="I92" i="6" s="1"/>
  <c r="H93" i="6"/>
  <c r="I93" i="6" s="1"/>
  <c r="H94" i="6"/>
  <c r="I94" i="6" s="1"/>
  <c r="H95" i="6"/>
  <c r="I95" i="6" s="1"/>
  <c r="H96" i="6"/>
  <c r="I96" i="6" s="1"/>
  <c r="H97" i="6"/>
  <c r="I97" i="6" s="1"/>
  <c r="H98" i="6"/>
  <c r="I98" i="6" s="1"/>
  <c r="H99" i="6"/>
  <c r="I99" i="6" s="1"/>
  <c r="H100" i="6"/>
  <c r="I100" i="6" s="1"/>
  <c r="H101" i="6"/>
  <c r="I101" i="6" s="1"/>
  <c r="H102" i="6"/>
  <c r="I102" i="6" s="1"/>
  <c r="H103" i="6"/>
  <c r="I103" i="6" s="1"/>
  <c r="H104" i="6"/>
  <c r="I104" i="6" s="1"/>
  <c r="H105" i="6"/>
  <c r="I105" i="6" s="1"/>
  <c r="H106" i="6"/>
  <c r="I106" i="6" s="1"/>
  <c r="H107" i="6"/>
  <c r="I107" i="6" s="1"/>
  <c r="H108" i="6"/>
  <c r="I108" i="6" s="1"/>
  <c r="H109" i="6"/>
  <c r="I109" i="6" s="1"/>
  <c r="H110" i="6"/>
  <c r="I110" i="6" s="1"/>
  <c r="H111" i="6"/>
  <c r="I111" i="6" s="1"/>
  <c r="H112" i="6"/>
  <c r="I112" i="6" s="1"/>
  <c r="H113" i="6"/>
  <c r="I113" i="6" s="1"/>
  <c r="H114" i="6"/>
  <c r="I114" i="6" s="1"/>
  <c r="H115" i="6"/>
  <c r="I115" i="6" s="1"/>
  <c r="H116" i="6"/>
  <c r="I116" i="6" s="1"/>
  <c r="H117" i="6"/>
  <c r="I117" i="6" s="1"/>
  <c r="H118" i="6"/>
  <c r="I118" i="6" s="1"/>
  <c r="H119" i="6"/>
  <c r="I119" i="6" s="1"/>
  <c r="H120" i="6"/>
  <c r="I120" i="6" s="1"/>
  <c r="H121" i="6"/>
  <c r="I121" i="6" s="1"/>
  <c r="H122" i="6"/>
  <c r="I122" i="6" s="1"/>
  <c r="H123" i="6"/>
  <c r="I123" i="6" s="1"/>
  <c r="H124" i="6"/>
  <c r="I124" i="6" s="1"/>
  <c r="H125" i="6"/>
  <c r="I125" i="6" s="1"/>
  <c r="H126" i="6"/>
  <c r="I126" i="6" s="1"/>
  <c r="H127" i="6"/>
  <c r="I127" i="6" s="1"/>
  <c r="H128" i="6"/>
  <c r="I128" i="6" s="1"/>
  <c r="H129" i="6"/>
  <c r="I129" i="6" s="1"/>
  <c r="H130" i="6"/>
  <c r="I130" i="6" s="1"/>
  <c r="H131" i="6"/>
  <c r="I131" i="6" s="1"/>
  <c r="H132" i="6"/>
  <c r="I132" i="6" s="1"/>
  <c r="H133" i="6"/>
  <c r="I133" i="6" s="1"/>
  <c r="H134" i="6"/>
  <c r="I134" i="6" s="1"/>
  <c r="H135" i="6"/>
  <c r="I135" i="6" s="1"/>
  <c r="H136" i="6"/>
  <c r="I136" i="6" s="1"/>
  <c r="H137" i="6"/>
  <c r="I137" i="6" s="1"/>
  <c r="H138" i="6"/>
  <c r="I138" i="6" s="1"/>
  <c r="H139" i="6"/>
  <c r="I139" i="6" s="1"/>
  <c r="H140" i="6"/>
  <c r="I140" i="6" s="1"/>
  <c r="H141" i="6"/>
  <c r="I141" i="6" s="1"/>
  <c r="H142" i="6"/>
  <c r="I142" i="6" s="1"/>
  <c r="H143" i="6"/>
  <c r="I143" i="6" s="1"/>
  <c r="H144" i="6"/>
  <c r="I144" i="6" s="1"/>
  <c r="H145" i="6"/>
  <c r="I145" i="6" s="1"/>
  <c r="H146" i="6"/>
  <c r="I146" i="6" s="1"/>
  <c r="H147" i="6"/>
  <c r="I147" i="6" s="1"/>
  <c r="H148" i="6"/>
  <c r="I148" i="6" s="1"/>
  <c r="H149" i="6"/>
  <c r="I149" i="6" s="1"/>
  <c r="H150" i="6"/>
  <c r="I150" i="6" s="1"/>
  <c r="H151" i="6"/>
  <c r="I151" i="6" s="1"/>
  <c r="H152" i="6"/>
  <c r="I152" i="6" s="1"/>
  <c r="H153" i="6"/>
  <c r="I153" i="6" s="1"/>
  <c r="H154" i="6"/>
  <c r="I154" i="6" s="1"/>
  <c r="H155" i="6"/>
  <c r="I155" i="6" s="1"/>
  <c r="H156" i="6"/>
  <c r="I156" i="6" s="1"/>
  <c r="H157" i="6"/>
  <c r="I157" i="6" s="1"/>
  <c r="H158" i="6"/>
  <c r="I158" i="6" s="1"/>
  <c r="H159" i="6"/>
  <c r="I159" i="6" s="1"/>
  <c r="H160" i="6"/>
  <c r="I160" i="6" s="1"/>
  <c r="H161" i="6"/>
  <c r="I161" i="6" s="1"/>
  <c r="H162" i="6"/>
  <c r="I162" i="6" s="1"/>
  <c r="H163" i="6"/>
  <c r="I163" i="6" s="1"/>
  <c r="H164" i="6"/>
  <c r="I164" i="6" s="1"/>
  <c r="H165" i="6"/>
  <c r="I165" i="6" s="1"/>
  <c r="H166" i="6"/>
  <c r="I166" i="6" s="1"/>
  <c r="H167" i="6"/>
  <c r="I167" i="6" s="1"/>
  <c r="H168" i="6"/>
  <c r="I168" i="6" s="1"/>
  <c r="H169" i="6"/>
  <c r="I169" i="6" s="1"/>
  <c r="H170" i="6"/>
  <c r="I170" i="6" s="1"/>
  <c r="H171" i="6"/>
  <c r="I171" i="6" s="1"/>
  <c r="H172" i="6"/>
  <c r="I172" i="6" s="1"/>
  <c r="H173" i="6"/>
  <c r="I173" i="6" s="1"/>
  <c r="H174" i="6"/>
  <c r="I174" i="6" s="1"/>
  <c r="H175" i="6"/>
  <c r="I175" i="6" s="1"/>
  <c r="H176" i="6"/>
  <c r="I176" i="6" s="1"/>
  <c r="H177" i="6"/>
  <c r="I177" i="6" s="1"/>
  <c r="H178" i="6"/>
  <c r="I178" i="6" s="1"/>
  <c r="H179" i="6"/>
  <c r="I179" i="6" s="1"/>
  <c r="H180" i="6"/>
  <c r="I180" i="6" s="1"/>
  <c r="H181" i="6"/>
  <c r="I181" i="6" s="1"/>
  <c r="H182" i="6"/>
  <c r="I182" i="6" s="1"/>
  <c r="H183" i="6"/>
  <c r="I183" i="6" s="1"/>
  <c r="H184" i="6"/>
  <c r="I184" i="6" s="1"/>
  <c r="H185" i="6"/>
  <c r="I185" i="6" s="1"/>
  <c r="H186" i="6"/>
  <c r="I186" i="6" s="1"/>
  <c r="H187" i="6"/>
  <c r="I187" i="6" s="1"/>
  <c r="H188" i="6"/>
  <c r="I188" i="6" s="1"/>
  <c r="H189" i="6"/>
  <c r="I189" i="6" s="1"/>
  <c r="H190" i="6"/>
  <c r="I190" i="6" s="1"/>
  <c r="H191" i="6"/>
  <c r="I191" i="6" s="1"/>
  <c r="H192" i="6"/>
  <c r="I192" i="6" s="1"/>
  <c r="H193" i="6"/>
  <c r="I193" i="6" s="1"/>
  <c r="H194" i="6"/>
  <c r="I194" i="6" s="1"/>
  <c r="H195" i="6"/>
  <c r="I195" i="6" s="1"/>
  <c r="H196" i="6"/>
  <c r="I196" i="6" s="1"/>
  <c r="H197" i="6"/>
  <c r="I197" i="6" s="1"/>
  <c r="H198" i="6"/>
  <c r="I198" i="6" s="1"/>
  <c r="H199" i="6"/>
  <c r="I199" i="6" s="1"/>
  <c r="H200" i="6"/>
  <c r="I200" i="6" s="1"/>
  <c r="H201" i="6"/>
  <c r="I201" i="6" s="1"/>
  <c r="H202" i="6"/>
  <c r="I202" i="6" s="1"/>
  <c r="H203" i="6"/>
  <c r="I203" i="6" s="1"/>
  <c r="H204" i="6"/>
  <c r="I204" i="6" s="1"/>
  <c r="H205" i="6"/>
  <c r="I205" i="6" s="1"/>
  <c r="H206" i="6"/>
  <c r="I206" i="6" s="1"/>
  <c r="H207" i="6"/>
  <c r="I207" i="6" s="1"/>
  <c r="H208" i="6"/>
  <c r="I208" i="6" s="1"/>
  <c r="H209" i="6"/>
  <c r="I209" i="6" s="1"/>
  <c r="H210" i="6"/>
  <c r="I210" i="6" s="1"/>
  <c r="H211" i="6"/>
  <c r="I211" i="6" s="1"/>
  <c r="H212" i="6"/>
  <c r="I212" i="6" s="1"/>
  <c r="H213" i="6"/>
  <c r="I213" i="6" s="1"/>
  <c r="H214" i="6"/>
  <c r="I214" i="6" s="1"/>
  <c r="H215" i="6"/>
  <c r="I215" i="6" s="1"/>
  <c r="H216" i="6"/>
  <c r="I216" i="6" s="1"/>
  <c r="H217" i="6"/>
  <c r="I217" i="6" s="1"/>
  <c r="H218" i="6"/>
  <c r="I218" i="6" s="1"/>
  <c r="H219" i="6"/>
  <c r="I219" i="6" s="1"/>
  <c r="H220" i="6"/>
  <c r="I220" i="6" s="1"/>
  <c r="H221" i="6"/>
  <c r="I221" i="6" s="1"/>
  <c r="H222" i="6"/>
  <c r="I222" i="6" s="1"/>
  <c r="H223" i="6"/>
  <c r="I223" i="6" s="1"/>
  <c r="H224" i="6"/>
  <c r="I224" i="6" s="1"/>
  <c r="H225" i="6"/>
  <c r="I225" i="6" s="1"/>
  <c r="H226" i="6"/>
  <c r="I226" i="6" s="1"/>
  <c r="H227" i="6"/>
  <c r="I227" i="6" s="1"/>
  <c r="H228" i="6"/>
  <c r="I228" i="6" s="1"/>
  <c r="H229" i="6"/>
  <c r="I229" i="6" s="1"/>
  <c r="H230" i="6"/>
  <c r="I230" i="6" s="1"/>
  <c r="H231" i="6"/>
  <c r="I231" i="6" s="1"/>
  <c r="H232" i="6"/>
  <c r="I232" i="6" s="1"/>
  <c r="H233" i="6"/>
  <c r="I233" i="6" s="1"/>
  <c r="H234" i="6"/>
  <c r="I234" i="6" s="1"/>
  <c r="H235" i="6"/>
  <c r="I235" i="6" s="1"/>
  <c r="H236" i="6"/>
  <c r="I236" i="6" s="1"/>
  <c r="H237" i="6"/>
  <c r="I237" i="6" s="1"/>
  <c r="H238" i="6"/>
  <c r="I238" i="6" s="1"/>
  <c r="H239" i="6"/>
  <c r="I239" i="6" s="1"/>
  <c r="H240" i="6"/>
  <c r="I240" i="6" s="1"/>
  <c r="H241" i="6"/>
  <c r="I241" i="6" s="1"/>
  <c r="H242" i="6"/>
  <c r="I242" i="6" s="1"/>
  <c r="H243" i="6"/>
  <c r="I243" i="6" s="1"/>
  <c r="H244" i="6"/>
  <c r="I244" i="6" s="1"/>
  <c r="H245" i="6"/>
  <c r="I245" i="6" s="1"/>
  <c r="H246" i="6"/>
  <c r="I246" i="6" s="1"/>
  <c r="H247" i="6"/>
  <c r="I247" i="6" s="1"/>
  <c r="H248" i="6"/>
  <c r="I248" i="6" s="1"/>
  <c r="H249" i="6"/>
  <c r="I249" i="6" s="1"/>
  <c r="H250" i="6"/>
  <c r="I250" i="6" s="1"/>
  <c r="H251" i="6"/>
  <c r="I251" i="6" s="1"/>
  <c r="H252" i="6"/>
  <c r="I252" i="6" s="1"/>
  <c r="H253" i="6"/>
  <c r="I253" i="6" s="1"/>
  <c r="H254" i="6"/>
  <c r="I254" i="6" s="1"/>
  <c r="H255" i="6"/>
  <c r="I255" i="6" s="1"/>
  <c r="H256" i="6"/>
  <c r="I256" i="6" s="1"/>
  <c r="H257" i="6"/>
  <c r="I257" i="6" s="1"/>
  <c r="H258" i="6"/>
  <c r="I258" i="6" s="1"/>
  <c r="H259" i="6"/>
  <c r="I259" i="6" s="1"/>
  <c r="H260" i="6"/>
  <c r="I260" i="6" s="1"/>
  <c r="H261" i="6"/>
  <c r="I261" i="6" s="1"/>
  <c r="H262" i="6"/>
  <c r="I262" i="6" s="1"/>
  <c r="H263" i="6"/>
  <c r="I263" i="6" s="1"/>
  <c r="H264" i="6"/>
  <c r="I264" i="6" s="1"/>
  <c r="H265" i="6"/>
  <c r="I265" i="6" s="1"/>
  <c r="H266" i="6"/>
  <c r="I266" i="6" s="1"/>
  <c r="H267" i="6"/>
  <c r="I267" i="6" s="1"/>
  <c r="H268" i="6"/>
  <c r="I268" i="6" s="1"/>
  <c r="H269" i="6"/>
  <c r="I269" i="6" s="1"/>
  <c r="H270" i="6"/>
  <c r="I270" i="6" s="1"/>
  <c r="H271" i="6"/>
  <c r="I271" i="6" s="1"/>
  <c r="H272" i="6"/>
  <c r="I272" i="6" s="1"/>
  <c r="H273" i="6"/>
  <c r="I273" i="6" s="1"/>
  <c r="H274" i="6"/>
  <c r="I274" i="6" s="1"/>
  <c r="H275" i="6"/>
  <c r="I275" i="6" s="1"/>
  <c r="H276" i="6"/>
  <c r="I276" i="6" s="1"/>
  <c r="H277" i="6"/>
  <c r="I277" i="6" s="1"/>
  <c r="H278" i="6"/>
  <c r="I278" i="6" s="1"/>
  <c r="H279" i="6"/>
  <c r="I279" i="6" s="1"/>
  <c r="H280" i="6"/>
  <c r="I280" i="6" s="1"/>
  <c r="H281" i="6"/>
  <c r="I281" i="6" s="1"/>
  <c r="H282" i="6"/>
  <c r="I282" i="6" s="1"/>
  <c r="H283" i="6"/>
  <c r="I283" i="6" s="1"/>
  <c r="H284" i="6"/>
  <c r="I284" i="6" s="1"/>
  <c r="H285" i="6"/>
  <c r="I285" i="6" s="1"/>
  <c r="H286" i="6"/>
  <c r="I286" i="6" s="1"/>
  <c r="H287" i="6"/>
  <c r="I287" i="6" s="1"/>
  <c r="H288" i="6"/>
  <c r="I288" i="6" s="1"/>
  <c r="H289" i="6"/>
  <c r="I289" i="6" s="1"/>
  <c r="H290" i="6"/>
  <c r="I290" i="6" s="1"/>
  <c r="H291" i="6"/>
  <c r="I291" i="6" s="1"/>
  <c r="H292" i="6"/>
  <c r="I292" i="6" s="1"/>
  <c r="H293" i="6"/>
  <c r="I293" i="6" s="1"/>
  <c r="H294" i="6"/>
  <c r="I294" i="6" s="1"/>
  <c r="H295" i="6"/>
  <c r="I295" i="6" s="1"/>
  <c r="H296" i="6"/>
  <c r="I296" i="6" s="1"/>
  <c r="H297" i="6"/>
  <c r="I297" i="6" s="1"/>
  <c r="H298" i="6"/>
  <c r="I298" i="6" s="1"/>
  <c r="H299" i="6"/>
  <c r="I299" i="6" s="1"/>
  <c r="H300" i="6"/>
  <c r="I300" i="6" s="1"/>
  <c r="H301" i="6"/>
  <c r="I301" i="6" s="1"/>
  <c r="H302" i="6"/>
  <c r="I302" i="6" s="1"/>
  <c r="H303" i="6"/>
  <c r="I303" i="6" s="1"/>
  <c r="H304" i="6"/>
  <c r="I304" i="6" s="1"/>
  <c r="H305" i="6"/>
  <c r="I305" i="6" s="1"/>
  <c r="H306" i="6"/>
  <c r="I306" i="6" s="1"/>
  <c r="H307" i="6"/>
  <c r="I307" i="6" s="1"/>
  <c r="H308" i="6"/>
  <c r="I308" i="6" s="1"/>
  <c r="H309" i="6"/>
  <c r="I309" i="6" s="1"/>
  <c r="H310" i="6"/>
  <c r="I310" i="6" s="1"/>
  <c r="H311" i="6"/>
  <c r="I311" i="6" s="1"/>
  <c r="H312" i="6"/>
  <c r="I312" i="6" s="1"/>
  <c r="H313" i="6"/>
  <c r="I313" i="6" s="1"/>
  <c r="H314" i="6"/>
  <c r="I314" i="6" s="1"/>
  <c r="H315" i="6"/>
  <c r="I315" i="6" s="1"/>
  <c r="H316" i="6"/>
  <c r="I316" i="6" s="1"/>
  <c r="H317" i="6"/>
  <c r="I317" i="6" s="1"/>
  <c r="H318" i="6"/>
  <c r="I318" i="6" s="1"/>
  <c r="H319" i="6"/>
  <c r="I319" i="6" s="1"/>
  <c r="H320" i="6"/>
  <c r="I320" i="6" s="1"/>
  <c r="H321" i="6"/>
  <c r="I321" i="6" s="1"/>
  <c r="H322" i="6"/>
  <c r="I322" i="6" s="1"/>
  <c r="H323" i="6"/>
  <c r="I323" i="6" s="1"/>
  <c r="H324" i="6"/>
  <c r="I324" i="6" s="1"/>
  <c r="H325" i="6"/>
  <c r="I325" i="6" s="1"/>
  <c r="H326" i="6"/>
  <c r="I326" i="6" s="1"/>
  <c r="H327" i="6"/>
  <c r="I327" i="6" s="1"/>
  <c r="H328" i="6"/>
  <c r="I328" i="6" s="1"/>
  <c r="H329" i="6"/>
  <c r="I329" i="6" s="1"/>
  <c r="H330" i="6"/>
  <c r="I330" i="6" s="1"/>
  <c r="H331" i="6"/>
  <c r="I331" i="6" s="1"/>
  <c r="H332" i="6"/>
  <c r="I332" i="6" s="1"/>
  <c r="H333" i="6"/>
  <c r="I333" i="6" s="1"/>
  <c r="H334" i="6"/>
  <c r="I334" i="6" s="1"/>
  <c r="H335" i="6"/>
  <c r="I335" i="6" s="1"/>
  <c r="H336" i="6"/>
  <c r="I336" i="6" s="1"/>
  <c r="H337" i="6"/>
  <c r="I337" i="6" s="1"/>
  <c r="H338" i="6"/>
  <c r="I338" i="6" s="1"/>
  <c r="H339" i="6"/>
  <c r="I339" i="6" s="1"/>
  <c r="H340" i="6"/>
  <c r="I340" i="6" s="1"/>
  <c r="H341" i="6"/>
  <c r="I341" i="6" s="1"/>
  <c r="H342" i="6"/>
  <c r="I342" i="6" s="1"/>
  <c r="H343" i="6"/>
  <c r="I343" i="6" s="1"/>
  <c r="H344" i="6"/>
  <c r="I344" i="6" s="1"/>
  <c r="H345" i="6"/>
  <c r="I345" i="6" s="1"/>
  <c r="H346" i="6"/>
  <c r="I346" i="6" s="1"/>
  <c r="H347" i="6"/>
  <c r="I347" i="6" s="1"/>
  <c r="H348" i="6"/>
  <c r="I348" i="6" s="1"/>
  <c r="H349" i="6"/>
  <c r="I349" i="6" s="1"/>
  <c r="H350" i="6"/>
  <c r="I350" i="6" s="1"/>
  <c r="H351" i="6"/>
  <c r="I351" i="6" s="1"/>
  <c r="H352" i="6"/>
  <c r="I352" i="6" s="1"/>
  <c r="H353" i="6"/>
  <c r="I353" i="6" s="1"/>
  <c r="H354" i="6"/>
  <c r="I354" i="6" s="1"/>
  <c r="H355" i="6"/>
  <c r="I355" i="6" s="1"/>
  <c r="H356" i="6"/>
  <c r="I356" i="6" s="1"/>
  <c r="H357" i="6"/>
  <c r="I357" i="6" s="1"/>
  <c r="H358" i="6"/>
  <c r="I358" i="6" s="1"/>
  <c r="H359" i="6"/>
  <c r="I359" i="6" s="1"/>
  <c r="H360" i="6"/>
  <c r="I360" i="6" s="1"/>
  <c r="H361" i="6"/>
  <c r="I361" i="6" s="1"/>
  <c r="H362" i="6"/>
  <c r="I362" i="6" s="1"/>
  <c r="H363" i="6"/>
  <c r="I363" i="6" s="1"/>
  <c r="H364" i="6"/>
  <c r="I364" i="6" s="1"/>
  <c r="H365" i="6"/>
  <c r="I365" i="6" s="1"/>
  <c r="H366" i="6"/>
  <c r="I366" i="6" s="1"/>
  <c r="H367" i="6"/>
  <c r="I367" i="6" s="1"/>
  <c r="H368" i="6"/>
  <c r="I368" i="6" s="1"/>
  <c r="H369" i="6"/>
  <c r="I369" i="6" s="1"/>
  <c r="H370" i="6"/>
  <c r="I370" i="6" s="1"/>
  <c r="H371" i="6"/>
  <c r="I371" i="6" s="1"/>
  <c r="H372" i="6"/>
  <c r="I372" i="6" s="1"/>
  <c r="H373" i="6"/>
  <c r="I373" i="6" s="1"/>
  <c r="H374" i="6"/>
  <c r="I374" i="6" s="1"/>
  <c r="H375" i="6"/>
  <c r="I375" i="6" s="1"/>
  <c r="H376" i="6"/>
  <c r="I376" i="6" s="1"/>
  <c r="H377" i="6"/>
  <c r="I377" i="6" s="1"/>
  <c r="H378" i="6"/>
  <c r="I378" i="6" s="1"/>
  <c r="H379" i="6"/>
  <c r="I379" i="6" s="1"/>
  <c r="H380" i="6"/>
  <c r="I380" i="6" s="1"/>
  <c r="H381" i="6"/>
  <c r="I381" i="6" s="1"/>
  <c r="H382" i="6"/>
  <c r="I382" i="6" s="1"/>
  <c r="H383" i="6"/>
  <c r="I383" i="6" s="1"/>
  <c r="H384" i="6"/>
  <c r="I384" i="6" s="1"/>
  <c r="H385" i="6"/>
  <c r="I385" i="6" s="1"/>
  <c r="H386" i="6"/>
  <c r="I386" i="6" s="1"/>
  <c r="H387" i="6"/>
  <c r="I387" i="6" s="1"/>
  <c r="H388" i="6"/>
  <c r="I388" i="6" s="1"/>
  <c r="H389" i="6"/>
  <c r="I389" i="6" s="1"/>
  <c r="H390" i="6"/>
  <c r="I390" i="6" s="1"/>
  <c r="H391" i="6"/>
  <c r="I391" i="6" s="1"/>
  <c r="H392" i="6"/>
  <c r="I392" i="6" s="1"/>
  <c r="H393" i="6"/>
  <c r="I393" i="6" s="1"/>
  <c r="H394" i="6"/>
  <c r="I394" i="6" s="1"/>
  <c r="H395" i="6"/>
  <c r="I395" i="6" s="1"/>
  <c r="H396" i="6"/>
  <c r="I396" i="6" s="1"/>
  <c r="H397" i="6"/>
  <c r="I397" i="6" s="1"/>
  <c r="H398" i="6"/>
  <c r="I398" i="6" s="1"/>
  <c r="H399" i="6"/>
  <c r="I399" i="6" s="1"/>
  <c r="H400" i="6"/>
  <c r="I400" i="6" s="1"/>
  <c r="H401" i="6"/>
  <c r="I401" i="6" s="1"/>
  <c r="H402" i="6"/>
  <c r="I402" i="6" s="1"/>
  <c r="H403" i="6"/>
  <c r="I403" i="6" s="1"/>
  <c r="H404" i="6"/>
  <c r="I404" i="6" s="1"/>
  <c r="H405" i="6"/>
  <c r="I405" i="6" s="1"/>
  <c r="H406" i="6"/>
  <c r="I406" i="6" s="1"/>
  <c r="H407" i="6"/>
  <c r="I407" i="6" s="1"/>
  <c r="H408" i="6"/>
  <c r="I408" i="6" s="1"/>
  <c r="H409" i="6"/>
  <c r="I409" i="6" s="1"/>
  <c r="H410" i="6"/>
  <c r="I410" i="6" s="1"/>
  <c r="H411" i="6"/>
  <c r="I411" i="6" s="1"/>
  <c r="H412" i="6"/>
  <c r="I412" i="6" s="1"/>
  <c r="H413" i="6"/>
  <c r="I413" i="6" s="1"/>
  <c r="H414" i="6"/>
  <c r="I414" i="6" s="1"/>
  <c r="H415" i="6"/>
  <c r="I415" i="6" s="1"/>
  <c r="H416" i="6"/>
  <c r="I416" i="6" s="1"/>
  <c r="H417" i="6"/>
  <c r="I417" i="6" s="1"/>
  <c r="H418" i="6"/>
  <c r="I418" i="6" s="1"/>
  <c r="H419" i="6"/>
  <c r="I419" i="6" s="1"/>
  <c r="H420" i="6"/>
  <c r="I420" i="6" s="1"/>
  <c r="H421" i="6"/>
  <c r="I421" i="6" s="1"/>
  <c r="H422" i="6"/>
  <c r="I422" i="6" s="1"/>
  <c r="H423" i="6"/>
  <c r="I423" i="6" s="1"/>
  <c r="H424" i="6"/>
  <c r="I424" i="6" s="1"/>
  <c r="H425" i="6"/>
  <c r="I425" i="6" s="1"/>
  <c r="H426" i="6"/>
  <c r="I426" i="6" s="1"/>
  <c r="H427" i="6"/>
  <c r="I427" i="6" s="1"/>
  <c r="H428" i="6"/>
  <c r="I428" i="6" s="1"/>
  <c r="H429" i="6"/>
  <c r="I429" i="6" s="1"/>
  <c r="H430" i="6"/>
  <c r="I430" i="6" s="1"/>
  <c r="H431" i="6"/>
  <c r="I431" i="6" s="1"/>
  <c r="H432" i="6"/>
  <c r="I432" i="6" s="1"/>
  <c r="H433" i="6"/>
  <c r="I433" i="6" s="1"/>
  <c r="H434" i="6"/>
  <c r="I434" i="6" s="1"/>
  <c r="H435" i="6"/>
  <c r="I435" i="6" s="1"/>
  <c r="H436" i="6"/>
  <c r="I436" i="6" s="1"/>
  <c r="H437" i="6"/>
  <c r="I437" i="6" s="1"/>
  <c r="H438" i="6"/>
  <c r="I438" i="6" s="1"/>
  <c r="H439" i="6"/>
  <c r="I439" i="6" s="1"/>
  <c r="H440" i="6"/>
  <c r="I440" i="6" s="1"/>
  <c r="H441" i="6"/>
  <c r="I441" i="6" s="1"/>
  <c r="H442" i="6"/>
  <c r="I442" i="6" s="1"/>
  <c r="H443" i="6"/>
  <c r="I443" i="6" s="1"/>
  <c r="H444" i="6"/>
  <c r="I444" i="6" s="1"/>
  <c r="H445" i="6"/>
  <c r="I445" i="6" s="1"/>
  <c r="H446" i="6"/>
  <c r="I446" i="6" s="1"/>
  <c r="H447" i="6"/>
  <c r="I447" i="6" s="1"/>
  <c r="H448" i="6"/>
  <c r="I448" i="6" s="1"/>
  <c r="H449" i="6"/>
  <c r="I449" i="6" s="1"/>
  <c r="H450" i="6"/>
  <c r="I450" i="6" s="1"/>
  <c r="H451" i="6"/>
  <c r="I451" i="6" s="1"/>
  <c r="H452" i="6"/>
  <c r="I452" i="6" s="1"/>
  <c r="H453" i="6"/>
  <c r="I453" i="6" s="1"/>
  <c r="H454" i="6"/>
  <c r="I454" i="6" s="1"/>
  <c r="H455" i="6"/>
  <c r="I455" i="6" s="1"/>
  <c r="H456" i="6"/>
  <c r="I456" i="6" s="1"/>
  <c r="H457" i="6"/>
  <c r="I457" i="6" s="1"/>
  <c r="H458" i="6"/>
  <c r="I458" i="6" s="1"/>
  <c r="H459" i="6"/>
  <c r="I459" i="6" s="1"/>
  <c r="H460" i="6"/>
  <c r="I460" i="6" s="1"/>
  <c r="H461" i="6"/>
  <c r="I461" i="6" s="1"/>
  <c r="H462" i="6"/>
  <c r="I462" i="6" s="1"/>
  <c r="H463" i="6"/>
  <c r="I463" i="6" s="1"/>
  <c r="H464" i="6"/>
  <c r="I464" i="6" s="1"/>
  <c r="H465" i="6"/>
  <c r="I465" i="6" s="1"/>
  <c r="H466" i="6"/>
  <c r="I466" i="6" s="1"/>
  <c r="H467" i="6"/>
  <c r="I467" i="6" s="1"/>
  <c r="H468" i="6"/>
  <c r="I468" i="6" s="1"/>
  <c r="H469" i="6"/>
  <c r="I469" i="6" s="1"/>
  <c r="H470" i="6"/>
  <c r="I470" i="6" s="1"/>
  <c r="H471" i="6"/>
  <c r="I471" i="6" s="1"/>
  <c r="H472" i="6"/>
  <c r="I472" i="6" s="1"/>
  <c r="H473" i="6"/>
  <c r="I473" i="6" s="1"/>
  <c r="H474" i="6"/>
  <c r="I474" i="6" s="1"/>
  <c r="H475" i="6"/>
  <c r="I475" i="6" s="1"/>
  <c r="H476" i="6"/>
  <c r="I476" i="6" s="1"/>
  <c r="H477" i="6"/>
  <c r="I477" i="6" s="1"/>
  <c r="H478" i="6"/>
  <c r="I478" i="6" s="1"/>
  <c r="H479" i="6"/>
  <c r="I479" i="6" s="1"/>
  <c r="H480" i="6"/>
  <c r="I480" i="6" s="1"/>
  <c r="H481" i="6"/>
  <c r="I481" i="6" s="1"/>
  <c r="H482" i="6"/>
  <c r="I482" i="6" s="1"/>
  <c r="H483" i="6"/>
  <c r="I483" i="6" s="1"/>
  <c r="H484" i="6"/>
  <c r="I484" i="6" s="1"/>
  <c r="H485" i="6"/>
  <c r="I485" i="6" s="1"/>
  <c r="H486" i="6"/>
  <c r="I486" i="6" s="1"/>
  <c r="H487" i="6"/>
  <c r="I487" i="6" s="1"/>
  <c r="H488" i="6"/>
  <c r="I488" i="6" s="1"/>
  <c r="H489" i="6"/>
  <c r="I489" i="6" s="1"/>
  <c r="H490" i="6"/>
  <c r="I490" i="6" s="1"/>
  <c r="H491" i="6"/>
  <c r="I491" i="6" s="1"/>
  <c r="H492" i="6"/>
  <c r="I492" i="6" s="1"/>
  <c r="H493" i="6"/>
  <c r="I493" i="6" s="1"/>
  <c r="H494" i="6"/>
  <c r="I494" i="6" s="1"/>
  <c r="H495" i="6"/>
  <c r="I495" i="6" s="1"/>
  <c r="H496" i="6"/>
  <c r="I496" i="6" s="1"/>
  <c r="H497" i="6"/>
  <c r="I497" i="6" s="1"/>
  <c r="H498" i="6"/>
  <c r="I498" i="6" s="1"/>
  <c r="H499" i="6"/>
  <c r="I499" i="6" s="1"/>
  <c r="H500" i="6"/>
  <c r="I500" i="6" s="1"/>
  <c r="H501" i="6"/>
  <c r="I501" i="6" s="1"/>
  <c r="H502" i="6"/>
  <c r="I502" i="6" s="1"/>
  <c r="H503" i="6"/>
  <c r="I503" i="6" s="1"/>
  <c r="H504" i="6"/>
  <c r="I504" i="6" s="1"/>
  <c r="H505" i="6"/>
  <c r="H506" i="6"/>
  <c r="I506" i="6" s="1"/>
  <c r="H507" i="6"/>
  <c r="I507" i="6" s="1"/>
  <c r="H508" i="6"/>
  <c r="I508" i="6" s="1"/>
  <c r="H509" i="6"/>
  <c r="I509" i="6" s="1"/>
  <c r="H510" i="6"/>
  <c r="I510" i="6" s="1"/>
  <c r="H511" i="6"/>
  <c r="I511" i="6" s="1"/>
  <c r="H512" i="6"/>
  <c r="I512" i="6" s="1"/>
  <c r="H513" i="6"/>
  <c r="I513" i="6" s="1"/>
  <c r="H514" i="6"/>
  <c r="I514" i="6" s="1"/>
  <c r="H515" i="6"/>
  <c r="I515" i="6" s="1"/>
  <c r="H516" i="6"/>
  <c r="I516" i="6" s="1"/>
  <c r="H517" i="6"/>
  <c r="I517" i="6" s="1"/>
  <c r="H518" i="6"/>
  <c r="I518" i="6" s="1"/>
  <c r="H519" i="6"/>
  <c r="I519" i="6" s="1"/>
  <c r="H520" i="6"/>
  <c r="I520" i="6" s="1"/>
  <c r="H521" i="6"/>
  <c r="I521" i="6" s="1"/>
  <c r="H522" i="6"/>
  <c r="I522" i="6" s="1"/>
  <c r="H523" i="6"/>
  <c r="I523" i="6" s="1"/>
  <c r="H524" i="6"/>
  <c r="I524" i="6" s="1"/>
  <c r="H525" i="6"/>
  <c r="I525" i="6" s="1"/>
  <c r="H526" i="6"/>
  <c r="I526" i="6" s="1"/>
  <c r="H527" i="6"/>
  <c r="I527" i="6" s="1"/>
  <c r="H528" i="6"/>
  <c r="I528" i="6" s="1"/>
  <c r="H529" i="6"/>
  <c r="I529" i="6" s="1"/>
  <c r="H530" i="6"/>
  <c r="I530" i="6" s="1"/>
  <c r="H531" i="6"/>
  <c r="I531" i="6" s="1"/>
  <c r="H532" i="6"/>
  <c r="I532" i="6" s="1"/>
  <c r="H533" i="6"/>
  <c r="I533" i="6" s="1"/>
  <c r="H534" i="6"/>
  <c r="I534" i="6" s="1"/>
  <c r="H535" i="6"/>
  <c r="I535" i="6" s="1"/>
  <c r="H536" i="6"/>
  <c r="I536" i="6" s="1"/>
  <c r="H537" i="6"/>
  <c r="I537" i="6" s="1"/>
  <c r="H538" i="6"/>
  <c r="I538" i="6" s="1"/>
  <c r="H539" i="6"/>
  <c r="I539" i="6" s="1"/>
  <c r="H540" i="6"/>
  <c r="I540" i="6" s="1"/>
  <c r="H541" i="6"/>
  <c r="I541" i="6" s="1"/>
  <c r="H542" i="6"/>
  <c r="I542" i="6" s="1"/>
  <c r="H543" i="6"/>
  <c r="I543" i="6" s="1"/>
  <c r="H544" i="6"/>
  <c r="I544" i="6" s="1"/>
  <c r="H545" i="6"/>
  <c r="I545" i="6" s="1"/>
  <c r="H546" i="6"/>
  <c r="I546" i="6" s="1"/>
  <c r="H547" i="6"/>
  <c r="I547" i="6" s="1"/>
  <c r="H548" i="6"/>
  <c r="I548" i="6" s="1"/>
  <c r="H549" i="6"/>
  <c r="I549" i="6" s="1"/>
  <c r="H550" i="6"/>
  <c r="I550" i="6" s="1"/>
  <c r="H551" i="6"/>
  <c r="I551" i="6" s="1"/>
  <c r="H552" i="6"/>
  <c r="I552" i="6" s="1"/>
  <c r="H553" i="6"/>
  <c r="I553" i="6" s="1"/>
  <c r="H554" i="6"/>
  <c r="I554" i="6" s="1"/>
  <c r="H555" i="6"/>
  <c r="I555" i="6" s="1"/>
  <c r="H556" i="6"/>
  <c r="I556" i="6" s="1"/>
  <c r="H557" i="6"/>
  <c r="I557" i="6" s="1"/>
  <c r="H558" i="6"/>
  <c r="I558" i="6" s="1"/>
  <c r="H559" i="6"/>
  <c r="I559" i="6" s="1"/>
  <c r="H560" i="6"/>
  <c r="I560" i="6" s="1"/>
  <c r="H561" i="6"/>
  <c r="I561" i="6" s="1"/>
  <c r="H562" i="6"/>
  <c r="I562" i="6" s="1"/>
  <c r="H563" i="6"/>
  <c r="I563" i="6" s="1"/>
  <c r="H564" i="6"/>
  <c r="I564" i="6" s="1"/>
  <c r="H565" i="6"/>
  <c r="I565" i="6" s="1"/>
  <c r="H566" i="6"/>
  <c r="I566" i="6" s="1"/>
  <c r="H567" i="6"/>
  <c r="I567" i="6" s="1"/>
  <c r="H568" i="6"/>
  <c r="I568" i="6" s="1"/>
  <c r="H569" i="6"/>
  <c r="I569" i="6" s="1"/>
  <c r="H570" i="6"/>
  <c r="I570" i="6" s="1"/>
  <c r="H571" i="6"/>
  <c r="I571" i="6" s="1"/>
  <c r="H572" i="6"/>
  <c r="I572" i="6" s="1"/>
  <c r="H573" i="6"/>
  <c r="I573" i="6" s="1"/>
  <c r="H574" i="6"/>
  <c r="I574" i="6" s="1"/>
  <c r="H575" i="6"/>
  <c r="I575" i="6" s="1"/>
  <c r="H576" i="6"/>
  <c r="I576" i="6" s="1"/>
  <c r="H577" i="6"/>
  <c r="I577" i="6" s="1"/>
  <c r="H578" i="6"/>
  <c r="I578" i="6" s="1"/>
  <c r="H579" i="6"/>
  <c r="I579" i="6" s="1"/>
  <c r="H580" i="6"/>
  <c r="I580" i="6" s="1"/>
  <c r="H581" i="6"/>
  <c r="I581" i="6" s="1"/>
  <c r="H582" i="6"/>
  <c r="I582" i="6" s="1"/>
  <c r="H583" i="6"/>
  <c r="I583" i="6" s="1"/>
  <c r="H584" i="6"/>
  <c r="I584" i="6" s="1"/>
  <c r="H585" i="6"/>
  <c r="I585" i="6" s="1"/>
  <c r="H586" i="6"/>
  <c r="I586" i="6" s="1"/>
  <c r="H587" i="6"/>
  <c r="I587" i="6" s="1"/>
  <c r="H588" i="6"/>
  <c r="I588" i="6" s="1"/>
  <c r="H590" i="6"/>
  <c r="I590" i="6" s="1"/>
  <c r="H591" i="6"/>
  <c r="I591" i="6" s="1"/>
  <c r="H592" i="6"/>
  <c r="I592" i="6" s="1"/>
  <c r="H593" i="6"/>
  <c r="I593" i="6" s="1"/>
  <c r="H594" i="6"/>
  <c r="I594" i="6" s="1"/>
  <c r="H595" i="6"/>
  <c r="I595" i="6" s="1"/>
  <c r="H596" i="6"/>
  <c r="I596" i="6" s="1"/>
  <c r="I597" i="6"/>
  <c r="I598" i="6"/>
  <c r="I599" i="6"/>
  <c r="I600" i="6"/>
  <c r="I601" i="6"/>
  <c r="I602" i="6"/>
  <c r="I603" i="6"/>
  <c r="I605" i="6"/>
  <c r="I606" i="6"/>
  <c r="I607" i="6"/>
  <c r="I608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200" i="6"/>
  <c r="F201" i="6"/>
  <c r="F202" i="6"/>
  <c r="F203" i="6"/>
  <c r="F204" i="6"/>
  <c r="F205" i="6"/>
  <c r="F206" i="6"/>
  <c r="F207" i="6"/>
  <c r="F208" i="6"/>
  <c r="F209" i="6"/>
  <c r="F210" i="6"/>
  <c r="F211" i="6"/>
  <c r="F212" i="6"/>
  <c r="F213" i="6"/>
  <c r="F214" i="6"/>
  <c r="F215" i="6"/>
  <c r="F216" i="6"/>
  <c r="F217" i="6"/>
  <c r="F218" i="6"/>
  <c r="F219" i="6"/>
  <c r="F220" i="6"/>
  <c r="F221" i="6"/>
  <c r="F222" i="6"/>
  <c r="F223" i="6"/>
  <c r="F224" i="6"/>
  <c r="F225" i="6"/>
  <c r="F226" i="6"/>
  <c r="F227" i="6"/>
  <c r="F228" i="6"/>
  <c r="F229" i="6"/>
  <c r="F230" i="6"/>
  <c r="F231" i="6"/>
  <c r="F232" i="6"/>
  <c r="F233" i="6"/>
  <c r="F234" i="6"/>
  <c r="F235" i="6"/>
  <c r="F236" i="6"/>
  <c r="F237" i="6"/>
  <c r="F238" i="6"/>
  <c r="F239" i="6"/>
  <c r="F240" i="6"/>
  <c r="F241" i="6"/>
  <c r="F242" i="6"/>
  <c r="F243" i="6"/>
  <c r="F244" i="6"/>
  <c r="F245" i="6"/>
  <c r="F246" i="6"/>
  <c r="F247" i="6"/>
  <c r="F248" i="6"/>
  <c r="F249" i="6"/>
  <c r="F250" i="6"/>
  <c r="F251" i="6"/>
  <c r="F252" i="6"/>
  <c r="F253" i="6"/>
  <c r="F254" i="6"/>
  <c r="F255" i="6"/>
  <c r="F256" i="6"/>
  <c r="F257" i="6"/>
  <c r="F258" i="6"/>
  <c r="F259" i="6"/>
  <c r="F260" i="6"/>
  <c r="F261" i="6"/>
  <c r="F262" i="6"/>
  <c r="F263" i="6"/>
  <c r="F264" i="6"/>
  <c r="F265" i="6"/>
  <c r="F266" i="6"/>
  <c r="F267" i="6"/>
  <c r="F268" i="6"/>
  <c r="F269" i="6"/>
  <c r="F270" i="6"/>
  <c r="F271" i="6"/>
  <c r="F272" i="6"/>
  <c r="F273" i="6"/>
  <c r="F274" i="6"/>
  <c r="F275" i="6"/>
  <c r="F276" i="6"/>
  <c r="F277" i="6"/>
  <c r="F278" i="6"/>
  <c r="F279" i="6"/>
  <c r="F280" i="6"/>
  <c r="F281" i="6"/>
  <c r="F282" i="6"/>
  <c r="F283" i="6"/>
  <c r="F284" i="6"/>
  <c r="F285" i="6"/>
  <c r="F286" i="6"/>
  <c r="F287" i="6"/>
  <c r="F288" i="6"/>
  <c r="F289" i="6"/>
  <c r="F290" i="6"/>
  <c r="F291" i="6"/>
  <c r="F292" i="6"/>
  <c r="F293" i="6"/>
  <c r="F294" i="6"/>
  <c r="F295" i="6"/>
  <c r="F296" i="6"/>
  <c r="F297" i="6"/>
  <c r="F298" i="6"/>
  <c r="F299" i="6"/>
  <c r="F300" i="6"/>
  <c r="F301" i="6"/>
  <c r="F302" i="6"/>
  <c r="F303" i="6"/>
  <c r="F304" i="6"/>
  <c r="F305" i="6"/>
  <c r="F306" i="6"/>
  <c r="F307" i="6"/>
  <c r="F308" i="6"/>
  <c r="F309" i="6"/>
  <c r="F310" i="6"/>
  <c r="F311" i="6"/>
  <c r="F312" i="6"/>
  <c r="F313" i="6"/>
  <c r="F314" i="6"/>
  <c r="F315" i="6"/>
  <c r="F316" i="6"/>
  <c r="F317" i="6"/>
  <c r="F318" i="6"/>
  <c r="F319" i="6"/>
  <c r="F320" i="6"/>
  <c r="F321" i="6"/>
  <c r="F322" i="6"/>
  <c r="F323" i="6"/>
  <c r="F324" i="6"/>
  <c r="F325" i="6"/>
  <c r="F326" i="6"/>
  <c r="F327" i="6"/>
  <c r="F328" i="6"/>
  <c r="F329" i="6"/>
  <c r="F330" i="6"/>
  <c r="F331" i="6"/>
  <c r="F332" i="6"/>
  <c r="F333" i="6"/>
  <c r="F334" i="6"/>
  <c r="F335" i="6"/>
  <c r="F336" i="6"/>
  <c r="F337" i="6"/>
  <c r="F338" i="6"/>
  <c r="F339" i="6"/>
  <c r="F340" i="6"/>
  <c r="F341" i="6"/>
  <c r="F342" i="6"/>
  <c r="F343" i="6"/>
  <c r="F344" i="6"/>
  <c r="F345" i="6"/>
  <c r="F346" i="6"/>
  <c r="F347" i="6"/>
  <c r="F348" i="6"/>
  <c r="F349" i="6"/>
  <c r="F350" i="6"/>
  <c r="F351" i="6"/>
  <c r="F352" i="6"/>
  <c r="F353" i="6"/>
  <c r="F354" i="6"/>
  <c r="F355" i="6"/>
  <c r="F356" i="6"/>
  <c r="F357" i="6"/>
  <c r="F358" i="6"/>
  <c r="F359" i="6"/>
  <c r="F360" i="6"/>
  <c r="F361" i="6"/>
  <c r="F362" i="6"/>
  <c r="F363" i="6"/>
  <c r="F364" i="6"/>
  <c r="F365" i="6"/>
  <c r="F366" i="6"/>
  <c r="F367" i="6"/>
  <c r="F368" i="6"/>
  <c r="F369" i="6"/>
  <c r="F370" i="6"/>
  <c r="F371" i="6"/>
  <c r="F372" i="6"/>
  <c r="F373" i="6"/>
  <c r="F374" i="6"/>
  <c r="F375" i="6"/>
  <c r="F376" i="6"/>
  <c r="F377" i="6"/>
  <c r="F378" i="6"/>
  <c r="F379" i="6"/>
  <c r="F380" i="6"/>
  <c r="F381" i="6"/>
  <c r="F382" i="6"/>
  <c r="F383" i="6"/>
  <c r="F384" i="6"/>
  <c r="F385" i="6"/>
  <c r="F386" i="6"/>
  <c r="F387" i="6"/>
  <c r="F388" i="6"/>
  <c r="F389" i="6"/>
  <c r="F390" i="6"/>
  <c r="F391" i="6"/>
  <c r="F392" i="6"/>
  <c r="F393" i="6"/>
  <c r="F394" i="6"/>
  <c r="F395" i="6"/>
  <c r="F396" i="6"/>
  <c r="F397" i="6"/>
  <c r="F398" i="6"/>
  <c r="F399" i="6"/>
  <c r="F400" i="6"/>
  <c r="F401" i="6"/>
  <c r="F402" i="6"/>
  <c r="F403" i="6"/>
  <c r="F404" i="6"/>
  <c r="F405" i="6"/>
  <c r="F406" i="6"/>
  <c r="F407" i="6"/>
  <c r="F408" i="6"/>
  <c r="F409" i="6"/>
  <c r="F410" i="6"/>
  <c r="F411" i="6"/>
  <c r="F412" i="6"/>
  <c r="F413" i="6"/>
  <c r="F414" i="6"/>
  <c r="F415" i="6"/>
  <c r="F416" i="6"/>
  <c r="F417" i="6"/>
  <c r="F418" i="6"/>
  <c r="F419" i="6"/>
  <c r="F420" i="6"/>
  <c r="F421" i="6"/>
  <c r="F422" i="6"/>
  <c r="F423" i="6"/>
  <c r="F424" i="6"/>
  <c r="F425" i="6"/>
  <c r="F426" i="6"/>
  <c r="F427" i="6"/>
  <c r="F428" i="6"/>
  <c r="F429" i="6"/>
  <c r="F430" i="6"/>
  <c r="F431" i="6"/>
  <c r="F432" i="6"/>
  <c r="F433" i="6"/>
  <c r="F434" i="6"/>
  <c r="F435" i="6"/>
  <c r="F436" i="6"/>
  <c r="F437" i="6"/>
  <c r="F438" i="6"/>
  <c r="F439" i="6"/>
  <c r="F440" i="6"/>
  <c r="F441" i="6"/>
  <c r="F442" i="6"/>
  <c r="F443" i="6"/>
  <c r="F444" i="6"/>
  <c r="F445" i="6"/>
  <c r="F446" i="6"/>
  <c r="F447" i="6"/>
  <c r="F448" i="6"/>
  <c r="F449" i="6"/>
  <c r="F450" i="6"/>
  <c r="F451" i="6"/>
  <c r="F452" i="6"/>
  <c r="F453" i="6"/>
  <c r="F454" i="6"/>
  <c r="F455" i="6"/>
  <c r="F456" i="6"/>
  <c r="F457" i="6"/>
  <c r="F458" i="6"/>
  <c r="F459" i="6"/>
  <c r="F460" i="6"/>
  <c r="F461" i="6"/>
  <c r="F462" i="6"/>
  <c r="F463" i="6"/>
  <c r="F464" i="6"/>
  <c r="F465" i="6"/>
  <c r="F466" i="6"/>
  <c r="F467" i="6"/>
  <c r="F468" i="6"/>
  <c r="F469" i="6"/>
  <c r="F470" i="6"/>
  <c r="F471" i="6"/>
  <c r="F472" i="6"/>
  <c r="F473" i="6"/>
  <c r="F474" i="6"/>
  <c r="F475" i="6"/>
  <c r="F476" i="6"/>
  <c r="F477" i="6"/>
  <c r="F478" i="6"/>
  <c r="F479" i="6"/>
  <c r="F480" i="6"/>
  <c r="F481" i="6"/>
  <c r="F482" i="6"/>
  <c r="F483" i="6"/>
  <c r="F484" i="6"/>
  <c r="F485" i="6"/>
  <c r="F486" i="6"/>
  <c r="F487" i="6"/>
  <c r="F488" i="6"/>
  <c r="F489" i="6"/>
  <c r="F490" i="6"/>
  <c r="F491" i="6"/>
  <c r="F492" i="6"/>
  <c r="F493" i="6"/>
  <c r="F494" i="6"/>
  <c r="F495" i="6"/>
  <c r="F496" i="6"/>
  <c r="F497" i="6"/>
  <c r="F498" i="6"/>
  <c r="F499" i="6"/>
  <c r="F500" i="6"/>
  <c r="F501" i="6"/>
  <c r="F502" i="6"/>
  <c r="F503" i="6"/>
  <c r="F504" i="6"/>
  <c r="F505" i="6"/>
  <c r="F506" i="6"/>
  <c r="F507" i="6"/>
  <c r="F508" i="6"/>
  <c r="F509" i="6"/>
  <c r="F510" i="6"/>
  <c r="F511" i="6"/>
  <c r="F512" i="6"/>
  <c r="F513" i="6"/>
  <c r="F514" i="6"/>
  <c r="F515" i="6"/>
  <c r="F516" i="6"/>
  <c r="F517" i="6"/>
  <c r="F518" i="6"/>
  <c r="F519" i="6"/>
  <c r="F520" i="6"/>
  <c r="F521" i="6"/>
  <c r="F522" i="6"/>
  <c r="F523" i="6"/>
  <c r="F524" i="6"/>
  <c r="F525" i="6"/>
  <c r="F526" i="6"/>
  <c r="F527" i="6"/>
  <c r="F528" i="6"/>
  <c r="F529" i="6"/>
  <c r="F530" i="6"/>
  <c r="F531" i="6"/>
  <c r="F532" i="6"/>
  <c r="F533" i="6"/>
  <c r="F534" i="6"/>
  <c r="F535" i="6"/>
  <c r="F536" i="6"/>
  <c r="F537" i="6"/>
  <c r="F538" i="6"/>
  <c r="F539" i="6"/>
  <c r="F540" i="6"/>
  <c r="F541" i="6"/>
  <c r="F542" i="6"/>
  <c r="F543" i="6"/>
  <c r="F544" i="6"/>
  <c r="F545" i="6"/>
  <c r="F546" i="6"/>
  <c r="F547" i="6"/>
  <c r="F548" i="6"/>
  <c r="F549" i="6"/>
  <c r="F550" i="6"/>
  <c r="F551" i="6"/>
  <c r="F552" i="6"/>
  <c r="F553" i="6"/>
  <c r="F554" i="6"/>
  <c r="F555" i="6"/>
  <c r="F556" i="6"/>
  <c r="F557" i="6"/>
  <c r="F558" i="6"/>
  <c r="F559" i="6"/>
  <c r="F560" i="6"/>
  <c r="F561" i="6"/>
  <c r="F562" i="6"/>
  <c r="F563" i="6"/>
  <c r="F564" i="6"/>
  <c r="F565" i="6"/>
  <c r="F566" i="6"/>
  <c r="F567" i="6"/>
  <c r="F568" i="6"/>
  <c r="F569" i="6"/>
  <c r="F570" i="6"/>
  <c r="F571" i="6"/>
  <c r="F572" i="6"/>
  <c r="F573" i="6"/>
  <c r="F574" i="6"/>
  <c r="F575" i="6"/>
  <c r="F576" i="6"/>
  <c r="F577" i="6"/>
  <c r="F578" i="6"/>
  <c r="F579" i="6"/>
  <c r="F580" i="6"/>
  <c r="F581" i="6"/>
  <c r="F582" i="6"/>
  <c r="F583" i="6"/>
  <c r="F584" i="6"/>
  <c r="F585" i="6"/>
  <c r="F586" i="6"/>
  <c r="F587" i="6"/>
  <c r="F588" i="6"/>
  <c r="F590" i="6"/>
  <c r="F591" i="6"/>
  <c r="F592" i="6"/>
  <c r="F593" i="6"/>
  <c r="N593" i="6" s="1"/>
  <c r="F594" i="6"/>
  <c r="F595" i="6"/>
  <c r="G605" i="6"/>
  <c r="F606" i="6"/>
  <c r="F607" i="6"/>
  <c r="F608" i="6"/>
  <c r="K16" i="24"/>
  <c r="W7" i="6"/>
  <c r="V7" i="6"/>
  <c r="H30" i="23"/>
  <c r="E16" i="23"/>
  <c r="E14" i="23"/>
  <c r="F13" i="23"/>
  <c r="E12" i="23"/>
  <c r="E11" i="23"/>
  <c r="M19" i="24"/>
  <c r="N19" i="24" s="1"/>
  <c r="K19" i="24"/>
  <c r="L19" i="24" s="1"/>
  <c r="I19" i="24"/>
  <c r="J19" i="24" s="1"/>
  <c r="G19" i="24"/>
  <c r="H19" i="24" s="1"/>
  <c r="E19" i="24"/>
  <c r="F19" i="24" s="1"/>
  <c r="C19" i="24"/>
  <c r="D19" i="24" s="1"/>
  <c r="M18" i="24"/>
  <c r="N18" i="24" s="1"/>
  <c r="K18" i="24"/>
  <c r="L18" i="24" s="1"/>
  <c r="I18" i="24"/>
  <c r="J18" i="24" s="1"/>
  <c r="G18" i="24"/>
  <c r="H18" i="24" s="1"/>
  <c r="E18" i="24"/>
  <c r="F18" i="24" s="1"/>
  <c r="C18" i="24"/>
  <c r="D18" i="24" s="1"/>
  <c r="M17" i="24"/>
  <c r="N17" i="24" s="1"/>
  <c r="K17" i="24"/>
  <c r="L17" i="24" s="1"/>
  <c r="I17" i="24"/>
  <c r="J17" i="24" s="1"/>
  <c r="G17" i="24"/>
  <c r="H17" i="24" s="1"/>
  <c r="E17" i="24"/>
  <c r="F17" i="24" s="1"/>
  <c r="C17" i="24"/>
  <c r="D17" i="24" s="1"/>
  <c r="M16" i="24"/>
  <c r="N16" i="24" s="1"/>
  <c r="L16" i="24"/>
  <c r="I16" i="24"/>
  <c r="J16" i="24" s="1"/>
  <c r="G16" i="24"/>
  <c r="H16" i="24" s="1"/>
  <c r="E16" i="24"/>
  <c r="F16" i="24" s="1"/>
  <c r="D16" i="24"/>
  <c r="E9" i="24"/>
  <c r="D9" i="24"/>
  <c r="P601" i="6" l="1"/>
  <c r="N592" i="6"/>
  <c r="G560" i="6"/>
  <c r="N560" i="6"/>
  <c r="G488" i="6"/>
  <c r="N488" i="6"/>
  <c r="G416" i="6"/>
  <c r="N416" i="6"/>
  <c r="G344" i="6"/>
  <c r="O344" i="6" s="1"/>
  <c r="N344" i="6"/>
  <c r="G296" i="6"/>
  <c r="N296" i="6"/>
  <c r="G240" i="6"/>
  <c r="N240" i="6"/>
  <c r="G208" i="6"/>
  <c r="N208" i="6"/>
  <c r="P208" i="6" s="1"/>
  <c r="G160" i="6"/>
  <c r="O160" i="6" s="1"/>
  <c r="N160" i="6"/>
  <c r="G136" i="6"/>
  <c r="N136" i="6"/>
  <c r="G96" i="6"/>
  <c r="N96" i="6"/>
  <c r="G64" i="6"/>
  <c r="N64" i="6"/>
  <c r="G32" i="6"/>
  <c r="O32" i="6" s="1"/>
  <c r="N32" i="6"/>
  <c r="P32" i="6" s="1"/>
  <c r="G567" i="6"/>
  <c r="N567" i="6"/>
  <c r="G551" i="6"/>
  <c r="N551" i="6"/>
  <c r="G535" i="6"/>
  <c r="N535" i="6"/>
  <c r="G519" i="6"/>
  <c r="N519" i="6"/>
  <c r="P519" i="6" s="1"/>
  <c r="G487" i="6"/>
  <c r="N487" i="6"/>
  <c r="G471" i="6"/>
  <c r="N471" i="6"/>
  <c r="G447" i="6"/>
  <c r="N447" i="6"/>
  <c r="G431" i="6"/>
  <c r="O431" i="6" s="1"/>
  <c r="N431" i="6"/>
  <c r="G415" i="6"/>
  <c r="N415" i="6"/>
  <c r="G391" i="6"/>
  <c r="O391" i="6" s="1"/>
  <c r="N391" i="6"/>
  <c r="G375" i="6"/>
  <c r="N375" i="6"/>
  <c r="G359" i="6"/>
  <c r="N359" i="6"/>
  <c r="G343" i="6"/>
  <c r="N343" i="6"/>
  <c r="P343" i="6" s="1"/>
  <c r="G327" i="6"/>
  <c r="N327" i="6"/>
  <c r="G287" i="6"/>
  <c r="N287" i="6"/>
  <c r="P287" i="6" s="1"/>
  <c r="G271" i="6"/>
  <c r="O271" i="6" s="1"/>
  <c r="N271" i="6"/>
  <c r="G255" i="6"/>
  <c r="O255" i="6" s="1"/>
  <c r="N255" i="6"/>
  <c r="G239" i="6"/>
  <c r="N239" i="6"/>
  <c r="G207" i="6"/>
  <c r="O207" i="6" s="1"/>
  <c r="N207" i="6"/>
  <c r="G191" i="6"/>
  <c r="O191" i="6" s="1"/>
  <c r="N191" i="6"/>
  <c r="G167" i="6"/>
  <c r="N167" i="6"/>
  <c r="G151" i="6"/>
  <c r="N151" i="6"/>
  <c r="G103" i="6"/>
  <c r="N103" i="6"/>
  <c r="G87" i="6"/>
  <c r="O87" i="6" s="1"/>
  <c r="N87" i="6"/>
  <c r="G71" i="6"/>
  <c r="O71" i="6" s="1"/>
  <c r="N71" i="6"/>
  <c r="G47" i="6"/>
  <c r="O47" i="6" s="1"/>
  <c r="N47" i="6"/>
  <c r="G31" i="6"/>
  <c r="N31" i="6"/>
  <c r="P31" i="6" s="1"/>
  <c r="G15" i="6"/>
  <c r="O15" i="6" s="1"/>
  <c r="N15" i="6"/>
  <c r="P15" i="6" s="1"/>
  <c r="G587" i="6"/>
  <c r="N587" i="6"/>
  <c r="G579" i="6"/>
  <c r="N579" i="6"/>
  <c r="G563" i="6"/>
  <c r="N563" i="6"/>
  <c r="G555" i="6"/>
  <c r="O555" i="6" s="1"/>
  <c r="N555" i="6"/>
  <c r="G547" i="6"/>
  <c r="N547" i="6"/>
  <c r="G531" i="6"/>
  <c r="O531" i="6" s="1"/>
  <c r="N531" i="6"/>
  <c r="G523" i="6"/>
  <c r="N523" i="6"/>
  <c r="P523" i="6" s="1"/>
  <c r="G515" i="6"/>
  <c r="O515" i="6" s="1"/>
  <c r="N515" i="6"/>
  <c r="P515" i="6" s="1"/>
  <c r="G499" i="6"/>
  <c r="N499" i="6"/>
  <c r="G491" i="6"/>
  <c r="N491" i="6"/>
  <c r="G483" i="6"/>
  <c r="O483" i="6" s="1"/>
  <c r="N483" i="6"/>
  <c r="G475" i="6"/>
  <c r="N475" i="6"/>
  <c r="G459" i="6"/>
  <c r="O459" i="6" s="1"/>
  <c r="N459" i="6"/>
  <c r="G451" i="6"/>
  <c r="N451" i="6"/>
  <c r="G443" i="6"/>
  <c r="N443" i="6"/>
  <c r="G427" i="6"/>
  <c r="O427" i="6" s="1"/>
  <c r="N427" i="6"/>
  <c r="G419" i="6"/>
  <c r="N419" i="6"/>
  <c r="G411" i="6"/>
  <c r="N411" i="6"/>
  <c r="G403" i="6"/>
  <c r="N403" i="6"/>
  <c r="G387" i="6"/>
  <c r="O387" i="6" s="1"/>
  <c r="N387" i="6"/>
  <c r="G363" i="6"/>
  <c r="N363" i="6"/>
  <c r="G347" i="6"/>
  <c r="N347" i="6"/>
  <c r="G315" i="6"/>
  <c r="N315" i="6"/>
  <c r="G299" i="6"/>
  <c r="O299" i="6" s="1"/>
  <c r="N299" i="6"/>
  <c r="G275" i="6"/>
  <c r="N275" i="6"/>
  <c r="G195" i="6"/>
  <c r="N195" i="6"/>
  <c r="G595" i="6"/>
  <c r="N595" i="6"/>
  <c r="G570" i="6"/>
  <c r="N570" i="6"/>
  <c r="G546" i="6"/>
  <c r="O546" i="6" s="1"/>
  <c r="N546" i="6"/>
  <c r="P546" i="6" s="1"/>
  <c r="G530" i="6"/>
  <c r="O530" i="6" s="1"/>
  <c r="N530" i="6"/>
  <c r="G514" i="6"/>
  <c r="N514" i="6"/>
  <c r="P514" i="6" s="1"/>
  <c r="G498" i="6"/>
  <c r="O498" i="6" s="1"/>
  <c r="N498" i="6"/>
  <c r="G490" i="6"/>
  <c r="N490" i="6"/>
  <c r="G474" i="6"/>
  <c r="N474" i="6"/>
  <c r="G466" i="6"/>
  <c r="N466" i="6"/>
  <c r="G450" i="6"/>
  <c r="O450" i="6" s="1"/>
  <c r="N450" i="6"/>
  <c r="P450" i="6" s="1"/>
  <c r="G442" i="6"/>
  <c r="N442" i="6"/>
  <c r="G434" i="6"/>
  <c r="O434" i="6" s="1"/>
  <c r="N434" i="6"/>
  <c r="G426" i="6"/>
  <c r="N426" i="6"/>
  <c r="G418" i="6"/>
  <c r="O418" i="6" s="1"/>
  <c r="N418" i="6"/>
  <c r="G410" i="6"/>
  <c r="N410" i="6"/>
  <c r="G402" i="6"/>
  <c r="O402" i="6" s="1"/>
  <c r="N402" i="6"/>
  <c r="G394" i="6"/>
  <c r="N394" i="6"/>
  <c r="P394" i="6" s="1"/>
  <c r="G386" i="6"/>
  <c r="O386" i="6" s="1"/>
  <c r="N386" i="6"/>
  <c r="G378" i="6"/>
  <c r="O378" i="6" s="1"/>
  <c r="N378" i="6"/>
  <c r="G362" i="6"/>
  <c r="O362" i="6" s="1"/>
  <c r="N362" i="6"/>
  <c r="G354" i="6"/>
  <c r="N354" i="6"/>
  <c r="G346" i="6"/>
  <c r="O346" i="6" s="1"/>
  <c r="N346" i="6"/>
  <c r="G338" i="6"/>
  <c r="O338" i="6" s="1"/>
  <c r="N338" i="6"/>
  <c r="G330" i="6"/>
  <c r="N330" i="6"/>
  <c r="G322" i="6"/>
  <c r="N322" i="6"/>
  <c r="G314" i="6"/>
  <c r="O314" i="6" s="1"/>
  <c r="N314" i="6"/>
  <c r="G306" i="6"/>
  <c r="N306" i="6"/>
  <c r="G298" i="6"/>
  <c r="N298" i="6"/>
  <c r="G290" i="6"/>
  <c r="N290" i="6"/>
  <c r="P290" i="6" s="1"/>
  <c r="G282" i="6"/>
  <c r="O282" i="6" s="1"/>
  <c r="N282" i="6"/>
  <c r="G274" i="6"/>
  <c r="N274" i="6"/>
  <c r="G266" i="6"/>
  <c r="N266" i="6"/>
  <c r="G258" i="6"/>
  <c r="N258" i="6"/>
  <c r="P258" i="6" s="1"/>
  <c r="G250" i="6"/>
  <c r="O250" i="6" s="1"/>
  <c r="F15" i="25" s="1"/>
  <c r="F23" i="25" s="1"/>
  <c r="F19" i="25" s="1"/>
  <c r="F24" i="25" s="1"/>
  <c r="F26" i="25" s="1"/>
  <c r="N250" i="6"/>
  <c r="G242" i="6"/>
  <c r="O242" i="6" s="1"/>
  <c r="N242" i="6"/>
  <c r="G234" i="6"/>
  <c r="O234" i="6" s="1"/>
  <c r="N234" i="6"/>
  <c r="P234" i="6" s="1"/>
  <c r="G226" i="6"/>
  <c r="O226" i="6" s="1"/>
  <c r="N226" i="6"/>
  <c r="G218" i="6"/>
  <c r="O218" i="6" s="1"/>
  <c r="N218" i="6"/>
  <c r="P218" i="6" s="1"/>
  <c r="G210" i="6"/>
  <c r="N210" i="6"/>
  <c r="G202" i="6"/>
  <c r="O202" i="6" s="1"/>
  <c r="N202" i="6"/>
  <c r="G194" i="6"/>
  <c r="O194" i="6" s="1"/>
  <c r="N194" i="6"/>
  <c r="P194" i="6" s="1"/>
  <c r="G186" i="6"/>
  <c r="O186" i="6" s="1"/>
  <c r="N186" i="6"/>
  <c r="G178" i="6"/>
  <c r="N178" i="6"/>
  <c r="G170" i="6"/>
  <c r="N170" i="6"/>
  <c r="G162" i="6"/>
  <c r="N162" i="6"/>
  <c r="G154" i="6"/>
  <c r="O154" i="6" s="1"/>
  <c r="N154" i="6"/>
  <c r="G146" i="6"/>
  <c r="N146" i="6"/>
  <c r="G138" i="6"/>
  <c r="N138" i="6"/>
  <c r="G130" i="6"/>
  <c r="N130" i="6"/>
  <c r="G122" i="6"/>
  <c r="O122" i="6" s="1"/>
  <c r="N122" i="6"/>
  <c r="P122" i="6" s="1"/>
  <c r="G114" i="6"/>
  <c r="O114" i="6" s="1"/>
  <c r="N114" i="6"/>
  <c r="P114" i="6" s="1"/>
  <c r="G106" i="6"/>
  <c r="O106" i="6" s="1"/>
  <c r="N106" i="6"/>
  <c r="P106" i="6" s="1"/>
  <c r="G98" i="6"/>
  <c r="N98" i="6"/>
  <c r="G90" i="6"/>
  <c r="O90" i="6" s="1"/>
  <c r="N90" i="6"/>
  <c r="G82" i="6"/>
  <c r="N82" i="6"/>
  <c r="G74" i="6"/>
  <c r="O74" i="6" s="1"/>
  <c r="N74" i="6"/>
  <c r="G66" i="6"/>
  <c r="N66" i="6"/>
  <c r="G58" i="6"/>
  <c r="O58" i="6" s="1"/>
  <c r="N58" i="6"/>
  <c r="P58" i="6" s="1"/>
  <c r="G50" i="6"/>
  <c r="N50" i="6"/>
  <c r="G42" i="6"/>
  <c r="N42" i="6"/>
  <c r="G34" i="6"/>
  <c r="N34" i="6"/>
  <c r="G26" i="6"/>
  <c r="O26" i="6" s="1"/>
  <c r="N26" i="6"/>
  <c r="G18" i="6"/>
  <c r="N18" i="6"/>
  <c r="G10" i="6"/>
  <c r="N10" i="6"/>
  <c r="N604" i="6"/>
  <c r="P604" i="6" s="1"/>
  <c r="G395" i="6"/>
  <c r="N395" i="6"/>
  <c r="G371" i="6"/>
  <c r="N371" i="6"/>
  <c r="G355" i="6"/>
  <c r="O355" i="6" s="1"/>
  <c r="N355" i="6"/>
  <c r="G339" i="6"/>
  <c r="O339" i="6" s="1"/>
  <c r="N339" i="6"/>
  <c r="G323" i="6"/>
  <c r="N323" i="6"/>
  <c r="G307" i="6"/>
  <c r="O307" i="6" s="1"/>
  <c r="N307" i="6"/>
  <c r="P307" i="6" s="1"/>
  <c r="G283" i="6"/>
  <c r="O283" i="6" s="1"/>
  <c r="N283" i="6"/>
  <c r="G259" i="6"/>
  <c r="O259" i="6" s="1"/>
  <c r="N259" i="6"/>
  <c r="G243" i="6"/>
  <c r="N243" i="6"/>
  <c r="G179" i="6"/>
  <c r="O179" i="6" s="1"/>
  <c r="N179" i="6"/>
  <c r="G586" i="6"/>
  <c r="N586" i="6"/>
  <c r="G578" i="6"/>
  <c r="N578" i="6"/>
  <c r="G562" i="6"/>
  <c r="O562" i="6" s="1"/>
  <c r="N562" i="6"/>
  <c r="P562" i="6" s="1"/>
  <c r="G554" i="6"/>
  <c r="O554" i="6" s="1"/>
  <c r="N554" i="6"/>
  <c r="P554" i="6" s="1"/>
  <c r="G538" i="6"/>
  <c r="O538" i="6" s="1"/>
  <c r="N538" i="6"/>
  <c r="G522" i="6"/>
  <c r="N522" i="6"/>
  <c r="G506" i="6"/>
  <c r="N506" i="6"/>
  <c r="G482" i="6"/>
  <c r="O482" i="6" s="1"/>
  <c r="N482" i="6"/>
  <c r="P482" i="6" s="1"/>
  <c r="G458" i="6"/>
  <c r="N458" i="6"/>
  <c r="G370" i="6"/>
  <c r="O370" i="6" s="1"/>
  <c r="N370" i="6"/>
  <c r="G594" i="6"/>
  <c r="N594" i="6"/>
  <c r="P594" i="6" s="1"/>
  <c r="G585" i="6"/>
  <c r="O585" i="6" s="1"/>
  <c r="N585" i="6"/>
  <c r="G577" i="6"/>
  <c r="N577" i="6"/>
  <c r="G569" i="6"/>
  <c r="O569" i="6" s="1"/>
  <c r="N569" i="6"/>
  <c r="G561" i="6"/>
  <c r="O561" i="6" s="1"/>
  <c r="N561" i="6"/>
  <c r="G553" i="6"/>
  <c r="N553" i="6"/>
  <c r="G545" i="6"/>
  <c r="N545" i="6"/>
  <c r="G537" i="6"/>
  <c r="O537" i="6" s="1"/>
  <c r="N537" i="6"/>
  <c r="G529" i="6"/>
  <c r="N529" i="6"/>
  <c r="P529" i="6" s="1"/>
  <c r="G521" i="6"/>
  <c r="O521" i="6" s="1"/>
  <c r="N521" i="6"/>
  <c r="G513" i="6"/>
  <c r="N513" i="6"/>
  <c r="G505" i="6"/>
  <c r="N505" i="6"/>
  <c r="G497" i="6"/>
  <c r="O497" i="6" s="1"/>
  <c r="N497" i="6"/>
  <c r="G489" i="6"/>
  <c r="O489" i="6" s="1"/>
  <c r="N489" i="6"/>
  <c r="P489" i="6" s="1"/>
  <c r="G481" i="6"/>
  <c r="N481" i="6"/>
  <c r="G473" i="6"/>
  <c r="N473" i="6"/>
  <c r="P473" i="6" s="1"/>
  <c r="G465" i="6"/>
  <c r="O465" i="6" s="1"/>
  <c r="N465" i="6"/>
  <c r="G457" i="6"/>
  <c r="O457" i="6" s="1"/>
  <c r="N457" i="6"/>
  <c r="P457" i="6" s="1"/>
  <c r="G449" i="6"/>
  <c r="N449" i="6"/>
  <c r="G441" i="6"/>
  <c r="N441" i="6"/>
  <c r="G433" i="6"/>
  <c r="O433" i="6" s="1"/>
  <c r="N433" i="6"/>
  <c r="G425" i="6"/>
  <c r="O425" i="6" s="1"/>
  <c r="N425" i="6"/>
  <c r="P425" i="6" s="1"/>
  <c r="G417" i="6"/>
  <c r="O417" i="6" s="1"/>
  <c r="N417" i="6"/>
  <c r="G409" i="6"/>
  <c r="N409" i="6"/>
  <c r="G401" i="6"/>
  <c r="O401" i="6" s="1"/>
  <c r="N401" i="6"/>
  <c r="G393" i="6"/>
  <c r="O393" i="6" s="1"/>
  <c r="N393" i="6"/>
  <c r="P393" i="6" s="1"/>
  <c r="G385" i="6"/>
  <c r="O385" i="6" s="1"/>
  <c r="N385" i="6"/>
  <c r="P385" i="6" s="1"/>
  <c r="G377" i="6"/>
  <c r="O377" i="6" s="1"/>
  <c r="N377" i="6"/>
  <c r="G369" i="6"/>
  <c r="O369" i="6" s="1"/>
  <c r="N369" i="6"/>
  <c r="P369" i="6" s="1"/>
  <c r="G361" i="6"/>
  <c r="O361" i="6" s="1"/>
  <c r="N361" i="6"/>
  <c r="P361" i="6" s="1"/>
  <c r="G353" i="6"/>
  <c r="N353" i="6"/>
  <c r="G345" i="6"/>
  <c r="N345" i="6"/>
  <c r="G337" i="6"/>
  <c r="N337" i="6"/>
  <c r="P337" i="6" s="1"/>
  <c r="G329" i="6"/>
  <c r="O329" i="6" s="1"/>
  <c r="N329" i="6"/>
  <c r="G321" i="6"/>
  <c r="N321" i="6"/>
  <c r="G313" i="6"/>
  <c r="N313" i="6"/>
  <c r="G305" i="6"/>
  <c r="N305" i="6"/>
  <c r="P305" i="6" s="1"/>
  <c r="G297" i="6"/>
  <c r="O297" i="6" s="1"/>
  <c r="N297" i="6"/>
  <c r="P297" i="6" s="1"/>
  <c r="G289" i="6"/>
  <c r="N289" i="6"/>
  <c r="G281" i="6"/>
  <c r="N281" i="6"/>
  <c r="G273" i="6"/>
  <c r="O273" i="6" s="1"/>
  <c r="N273" i="6"/>
  <c r="G265" i="6"/>
  <c r="O265" i="6" s="1"/>
  <c r="N265" i="6"/>
  <c r="P265" i="6" s="1"/>
  <c r="G257" i="6"/>
  <c r="N257" i="6"/>
  <c r="G249" i="6"/>
  <c r="N249" i="6"/>
  <c r="G241" i="6"/>
  <c r="N241" i="6"/>
  <c r="G233" i="6"/>
  <c r="O233" i="6" s="1"/>
  <c r="N233" i="6"/>
  <c r="G225" i="6"/>
  <c r="O225" i="6" s="1"/>
  <c r="N225" i="6"/>
  <c r="G217" i="6"/>
  <c r="O217" i="6" s="1"/>
  <c r="N217" i="6"/>
  <c r="G209" i="6"/>
  <c r="N209" i="6"/>
  <c r="G201" i="6"/>
  <c r="O201" i="6" s="1"/>
  <c r="N201" i="6"/>
  <c r="G193" i="6"/>
  <c r="N193" i="6"/>
  <c r="P193" i="6" s="1"/>
  <c r="G185" i="6"/>
  <c r="N185" i="6"/>
  <c r="G177" i="6"/>
  <c r="N177" i="6"/>
  <c r="G169" i="6"/>
  <c r="O169" i="6" s="1"/>
  <c r="N169" i="6"/>
  <c r="G161" i="6"/>
  <c r="O161" i="6" s="1"/>
  <c r="N161" i="6"/>
  <c r="G153" i="6"/>
  <c r="N153" i="6"/>
  <c r="G145" i="6"/>
  <c r="N145" i="6"/>
  <c r="G137" i="6"/>
  <c r="O137" i="6" s="1"/>
  <c r="N137" i="6"/>
  <c r="P137" i="6" s="1"/>
  <c r="G129" i="6"/>
  <c r="O129" i="6" s="1"/>
  <c r="N129" i="6"/>
  <c r="G121" i="6"/>
  <c r="O121" i="6" s="1"/>
  <c r="N121" i="6"/>
  <c r="G113" i="6"/>
  <c r="N113" i="6"/>
  <c r="G105" i="6"/>
  <c r="O105" i="6" s="1"/>
  <c r="N105" i="6"/>
  <c r="G97" i="6"/>
  <c r="O97" i="6" s="1"/>
  <c r="N97" i="6"/>
  <c r="G89" i="6"/>
  <c r="O89" i="6" s="1"/>
  <c r="N89" i="6"/>
  <c r="P89" i="6" s="1"/>
  <c r="G81" i="6"/>
  <c r="O81" i="6" s="1"/>
  <c r="N81" i="6"/>
  <c r="P81" i="6" s="1"/>
  <c r="G73" i="6"/>
  <c r="O73" i="6" s="1"/>
  <c r="N73" i="6"/>
  <c r="P73" i="6" s="1"/>
  <c r="G65" i="6"/>
  <c r="N65" i="6"/>
  <c r="P65" i="6" s="1"/>
  <c r="G57" i="6"/>
  <c r="N57" i="6"/>
  <c r="G49" i="6"/>
  <c r="O49" i="6" s="1"/>
  <c r="N49" i="6"/>
  <c r="G41" i="6"/>
  <c r="O41" i="6" s="1"/>
  <c r="N41" i="6"/>
  <c r="P41" i="6" s="1"/>
  <c r="G33" i="6"/>
  <c r="N33" i="6"/>
  <c r="G25" i="6"/>
  <c r="N25" i="6"/>
  <c r="G17" i="6"/>
  <c r="N17" i="6"/>
  <c r="G9" i="6"/>
  <c r="O9" i="6" s="1"/>
  <c r="N9" i="6"/>
  <c r="N603" i="6"/>
  <c r="P603" i="6" s="1"/>
  <c r="G568" i="6"/>
  <c r="O568" i="6" s="1"/>
  <c r="N568" i="6"/>
  <c r="G528" i="6"/>
  <c r="N528" i="6"/>
  <c r="G512" i="6"/>
  <c r="N512" i="6"/>
  <c r="P512" i="6" s="1"/>
  <c r="G496" i="6"/>
  <c r="O496" i="6" s="1"/>
  <c r="N496" i="6"/>
  <c r="G456" i="6"/>
  <c r="O456" i="6" s="1"/>
  <c r="N456" i="6"/>
  <c r="G440" i="6"/>
  <c r="N440" i="6"/>
  <c r="P440" i="6" s="1"/>
  <c r="G424" i="6"/>
  <c r="O424" i="6" s="1"/>
  <c r="N424" i="6"/>
  <c r="G384" i="6"/>
  <c r="N384" i="6"/>
  <c r="P384" i="6" s="1"/>
  <c r="G360" i="6"/>
  <c r="N360" i="6"/>
  <c r="G320" i="6"/>
  <c r="N320" i="6"/>
  <c r="G248" i="6"/>
  <c r="O248" i="6" s="1"/>
  <c r="N248" i="6"/>
  <c r="G88" i="6"/>
  <c r="N88" i="6"/>
  <c r="P88" i="6" s="1"/>
  <c r="G552" i="6"/>
  <c r="O552" i="6" s="1"/>
  <c r="N552" i="6"/>
  <c r="G480" i="6"/>
  <c r="O480" i="6" s="1"/>
  <c r="N480" i="6"/>
  <c r="G400" i="6"/>
  <c r="O400" i="6" s="1"/>
  <c r="N400" i="6"/>
  <c r="G336" i="6"/>
  <c r="N336" i="6"/>
  <c r="G304" i="6"/>
  <c r="N304" i="6"/>
  <c r="G256" i="6"/>
  <c r="N256" i="6"/>
  <c r="P256" i="6" s="1"/>
  <c r="G216" i="6"/>
  <c r="O216" i="6" s="1"/>
  <c r="N216" i="6"/>
  <c r="P216" i="6" s="1"/>
  <c r="G168" i="6"/>
  <c r="N168" i="6"/>
  <c r="P168" i="6" s="1"/>
  <c r="G144" i="6"/>
  <c r="O144" i="6" s="1"/>
  <c r="N144" i="6"/>
  <c r="G112" i="6"/>
  <c r="N112" i="6"/>
  <c r="G72" i="6"/>
  <c r="O72" i="6" s="1"/>
  <c r="N72" i="6"/>
  <c r="G48" i="6"/>
  <c r="N48" i="6"/>
  <c r="G8" i="6"/>
  <c r="N8" i="6"/>
  <c r="G583" i="6"/>
  <c r="N583" i="6"/>
  <c r="G575" i="6"/>
  <c r="N575" i="6"/>
  <c r="G559" i="6"/>
  <c r="N559" i="6"/>
  <c r="G543" i="6"/>
  <c r="O543" i="6" s="1"/>
  <c r="N543" i="6"/>
  <c r="G527" i="6"/>
  <c r="N527" i="6"/>
  <c r="G495" i="6"/>
  <c r="O495" i="6" s="1"/>
  <c r="N495" i="6"/>
  <c r="G479" i="6"/>
  <c r="O479" i="6" s="1"/>
  <c r="N479" i="6"/>
  <c r="G455" i="6"/>
  <c r="N455" i="6"/>
  <c r="G439" i="6"/>
  <c r="N439" i="6"/>
  <c r="P439" i="6" s="1"/>
  <c r="G423" i="6"/>
  <c r="N423" i="6"/>
  <c r="G399" i="6"/>
  <c r="O399" i="6" s="1"/>
  <c r="N399" i="6"/>
  <c r="G383" i="6"/>
  <c r="N383" i="6"/>
  <c r="G367" i="6"/>
  <c r="N367" i="6"/>
  <c r="G351" i="6"/>
  <c r="O351" i="6" s="1"/>
  <c r="N351" i="6"/>
  <c r="G335" i="6"/>
  <c r="N335" i="6"/>
  <c r="G303" i="6"/>
  <c r="N303" i="6"/>
  <c r="G279" i="6"/>
  <c r="N279" i="6"/>
  <c r="G263" i="6"/>
  <c r="O263" i="6" s="1"/>
  <c r="N263" i="6"/>
  <c r="G247" i="6"/>
  <c r="O247" i="6" s="1"/>
  <c r="N247" i="6"/>
  <c r="G223" i="6"/>
  <c r="N223" i="6"/>
  <c r="P223" i="6" s="1"/>
  <c r="G215" i="6"/>
  <c r="N215" i="6"/>
  <c r="G199" i="6"/>
  <c r="O199" i="6" s="1"/>
  <c r="N199" i="6"/>
  <c r="G183" i="6"/>
  <c r="N183" i="6"/>
  <c r="G175" i="6"/>
  <c r="O175" i="6" s="1"/>
  <c r="N175" i="6"/>
  <c r="G159" i="6"/>
  <c r="N159" i="6"/>
  <c r="G127" i="6"/>
  <c r="O127" i="6" s="1"/>
  <c r="N127" i="6"/>
  <c r="G111" i="6"/>
  <c r="N111" i="6"/>
  <c r="G95" i="6"/>
  <c r="N95" i="6"/>
  <c r="G79" i="6"/>
  <c r="O79" i="6" s="1"/>
  <c r="N79" i="6"/>
  <c r="G55" i="6"/>
  <c r="N55" i="6"/>
  <c r="P55" i="6" s="1"/>
  <c r="G39" i="6"/>
  <c r="N39" i="6"/>
  <c r="G23" i="6"/>
  <c r="N23" i="6"/>
  <c r="G7" i="6"/>
  <c r="N7" i="6"/>
  <c r="G608" i="6"/>
  <c r="O608" i="6" s="1"/>
  <c r="N608" i="6"/>
  <c r="P608" i="6" s="1"/>
  <c r="G591" i="6"/>
  <c r="O591" i="6" s="1"/>
  <c r="N591" i="6"/>
  <c r="G582" i="6"/>
  <c r="O582" i="6" s="1"/>
  <c r="N582" i="6"/>
  <c r="G574" i="6"/>
  <c r="O574" i="6" s="1"/>
  <c r="N574" i="6"/>
  <c r="P574" i="6" s="1"/>
  <c r="G566" i="6"/>
  <c r="O566" i="6" s="1"/>
  <c r="N566" i="6"/>
  <c r="G558" i="6"/>
  <c r="N558" i="6"/>
  <c r="G550" i="6"/>
  <c r="N550" i="6"/>
  <c r="G542" i="6"/>
  <c r="N542" i="6"/>
  <c r="G534" i="6"/>
  <c r="O534" i="6" s="1"/>
  <c r="N534" i="6"/>
  <c r="G526" i="6"/>
  <c r="O526" i="6" s="1"/>
  <c r="N526" i="6"/>
  <c r="G518" i="6"/>
  <c r="N518" i="6"/>
  <c r="G510" i="6"/>
  <c r="N510" i="6"/>
  <c r="P510" i="6" s="1"/>
  <c r="G502" i="6"/>
  <c r="O502" i="6" s="1"/>
  <c r="N502" i="6"/>
  <c r="G494" i="6"/>
  <c r="O494" i="6" s="1"/>
  <c r="N494" i="6"/>
  <c r="G486" i="6"/>
  <c r="N486" i="6"/>
  <c r="G478" i="6"/>
  <c r="O478" i="6" s="1"/>
  <c r="N478" i="6"/>
  <c r="G470" i="6"/>
  <c r="O470" i="6" s="1"/>
  <c r="N470" i="6"/>
  <c r="G462" i="6"/>
  <c r="O462" i="6" s="1"/>
  <c r="N462" i="6"/>
  <c r="P462" i="6" s="1"/>
  <c r="G454" i="6"/>
  <c r="O454" i="6" s="1"/>
  <c r="N454" i="6"/>
  <c r="G446" i="6"/>
  <c r="O446" i="6" s="1"/>
  <c r="N446" i="6"/>
  <c r="G438" i="6"/>
  <c r="O438" i="6" s="1"/>
  <c r="N438" i="6"/>
  <c r="P438" i="6" s="1"/>
  <c r="G430" i="6"/>
  <c r="N430" i="6"/>
  <c r="P430" i="6" s="1"/>
  <c r="G422" i="6"/>
  <c r="N422" i="6"/>
  <c r="G414" i="6"/>
  <c r="N414" i="6"/>
  <c r="G406" i="6"/>
  <c r="O406" i="6" s="1"/>
  <c r="N406" i="6"/>
  <c r="G398" i="6"/>
  <c r="N398" i="6"/>
  <c r="P398" i="6" s="1"/>
  <c r="G390" i="6"/>
  <c r="N390" i="6"/>
  <c r="G382" i="6"/>
  <c r="O382" i="6" s="1"/>
  <c r="N382" i="6"/>
  <c r="P382" i="6" s="1"/>
  <c r="G374" i="6"/>
  <c r="O374" i="6" s="1"/>
  <c r="N374" i="6"/>
  <c r="G366" i="6"/>
  <c r="O366" i="6" s="1"/>
  <c r="N366" i="6"/>
  <c r="P366" i="6" s="1"/>
  <c r="G358" i="6"/>
  <c r="N358" i="6"/>
  <c r="G350" i="6"/>
  <c r="N350" i="6"/>
  <c r="G342" i="6"/>
  <c r="O342" i="6" s="1"/>
  <c r="N342" i="6"/>
  <c r="G334" i="6"/>
  <c r="N334" i="6"/>
  <c r="G326" i="6"/>
  <c r="N326" i="6"/>
  <c r="G318" i="6"/>
  <c r="N318" i="6"/>
  <c r="G310" i="6"/>
  <c r="O310" i="6" s="1"/>
  <c r="N310" i="6"/>
  <c r="G302" i="6"/>
  <c r="O302" i="6" s="1"/>
  <c r="N302" i="6"/>
  <c r="P302" i="6" s="1"/>
  <c r="G294" i="6"/>
  <c r="O294" i="6" s="1"/>
  <c r="N294" i="6"/>
  <c r="G286" i="6"/>
  <c r="O286" i="6" s="1"/>
  <c r="N286" i="6"/>
  <c r="P286" i="6" s="1"/>
  <c r="G278" i="6"/>
  <c r="O278" i="6" s="1"/>
  <c r="N278" i="6"/>
  <c r="P278" i="6" s="1"/>
  <c r="G270" i="6"/>
  <c r="O270" i="6" s="1"/>
  <c r="N270" i="6"/>
  <c r="G262" i="6"/>
  <c r="N262" i="6"/>
  <c r="G254" i="6"/>
  <c r="N254" i="6"/>
  <c r="P254" i="6" s="1"/>
  <c r="G246" i="6"/>
  <c r="O246" i="6" s="1"/>
  <c r="N246" i="6"/>
  <c r="G238" i="6"/>
  <c r="N238" i="6"/>
  <c r="G230" i="6"/>
  <c r="N230" i="6"/>
  <c r="G222" i="6"/>
  <c r="N222" i="6"/>
  <c r="G214" i="6"/>
  <c r="O214" i="6" s="1"/>
  <c r="N214" i="6"/>
  <c r="G206" i="6"/>
  <c r="N206" i="6"/>
  <c r="P206" i="6" s="1"/>
  <c r="G198" i="6"/>
  <c r="O198" i="6" s="1"/>
  <c r="N198" i="6"/>
  <c r="G190" i="6"/>
  <c r="O190" i="6" s="1"/>
  <c r="N190" i="6"/>
  <c r="P190" i="6" s="1"/>
  <c r="G182" i="6"/>
  <c r="N182" i="6"/>
  <c r="G174" i="6"/>
  <c r="N174" i="6"/>
  <c r="P174" i="6" s="1"/>
  <c r="G166" i="6"/>
  <c r="O166" i="6" s="1"/>
  <c r="N166" i="6"/>
  <c r="G158" i="6"/>
  <c r="N158" i="6"/>
  <c r="P158" i="6" s="1"/>
  <c r="G150" i="6"/>
  <c r="O150" i="6" s="1"/>
  <c r="N150" i="6"/>
  <c r="G142" i="6"/>
  <c r="O142" i="6" s="1"/>
  <c r="N142" i="6"/>
  <c r="P142" i="6" s="1"/>
  <c r="G134" i="6"/>
  <c r="O134" i="6" s="1"/>
  <c r="N134" i="6"/>
  <c r="G126" i="6"/>
  <c r="N126" i="6"/>
  <c r="G118" i="6"/>
  <c r="O118" i="6" s="1"/>
  <c r="N118" i="6"/>
  <c r="G110" i="6"/>
  <c r="N110" i="6"/>
  <c r="P110" i="6" s="1"/>
  <c r="G102" i="6"/>
  <c r="N102" i="6"/>
  <c r="P102" i="6" s="1"/>
  <c r="G94" i="6"/>
  <c r="N94" i="6"/>
  <c r="G86" i="6"/>
  <c r="O86" i="6" s="1"/>
  <c r="N86" i="6"/>
  <c r="G78" i="6"/>
  <c r="N78" i="6"/>
  <c r="G70" i="6"/>
  <c r="N70" i="6"/>
  <c r="G62" i="6"/>
  <c r="N62" i="6"/>
  <c r="P62" i="6" s="1"/>
  <c r="G54" i="6"/>
  <c r="O54" i="6" s="1"/>
  <c r="N54" i="6"/>
  <c r="P54" i="6" s="1"/>
  <c r="G46" i="6"/>
  <c r="N46" i="6"/>
  <c r="P46" i="6" s="1"/>
  <c r="G38" i="6"/>
  <c r="N38" i="6"/>
  <c r="G30" i="6"/>
  <c r="N30" i="6"/>
  <c r="G22" i="6"/>
  <c r="O22" i="6" s="1"/>
  <c r="N22" i="6"/>
  <c r="P22" i="6" s="1"/>
  <c r="G14" i="6"/>
  <c r="N14" i="6"/>
  <c r="G6" i="6"/>
  <c r="N6" i="6"/>
  <c r="P6" i="6" s="1"/>
  <c r="G536" i="6"/>
  <c r="N536" i="6"/>
  <c r="G408" i="6"/>
  <c r="O408" i="6" s="1"/>
  <c r="N408" i="6"/>
  <c r="G280" i="6"/>
  <c r="N280" i="6"/>
  <c r="G192" i="6"/>
  <c r="O192" i="6" s="1"/>
  <c r="N192" i="6"/>
  <c r="G104" i="6"/>
  <c r="N104" i="6"/>
  <c r="G24" i="6"/>
  <c r="O24" i="6" s="1"/>
  <c r="N24" i="6"/>
  <c r="G463" i="6"/>
  <c r="O463" i="6" s="1"/>
  <c r="N463" i="6"/>
  <c r="G295" i="6"/>
  <c r="N295" i="6"/>
  <c r="G135" i="6"/>
  <c r="N135" i="6"/>
  <c r="P135" i="6" s="1"/>
  <c r="G607" i="6"/>
  <c r="O607" i="6" s="1"/>
  <c r="N607" i="6"/>
  <c r="P607" i="6" s="1"/>
  <c r="G590" i="6"/>
  <c r="N590" i="6"/>
  <c r="G581" i="6"/>
  <c r="O581" i="6" s="1"/>
  <c r="N581" i="6"/>
  <c r="G573" i="6"/>
  <c r="N573" i="6"/>
  <c r="G565" i="6"/>
  <c r="N565" i="6"/>
  <c r="G557" i="6"/>
  <c r="O557" i="6" s="1"/>
  <c r="N557" i="6"/>
  <c r="G549" i="6"/>
  <c r="N549" i="6"/>
  <c r="G541" i="6"/>
  <c r="N541" i="6"/>
  <c r="P541" i="6" s="1"/>
  <c r="G533" i="6"/>
  <c r="O533" i="6" s="1"/>
  <c r="N533" i="6"/>
  <c r="G525" i="6"/>
  <c r="N525" i="6"/>
  <c r="G517" i="6"/>
  <c r="N517" i="6"/>
  <c r="G509" i="6"/>
  <c r="N509" i="6"/>
  <c r="G501" i="6"/>
  <c r="O501" i="6" s="1"/>
  <c r="N501" i="6"/>
  <c r="G493" i="6"/>
  <c r="O493" i="6" s="1"/>
  <c r="N493" i="6"/>
  <c r="G485" i="6"/>
  <c r="N485" i="6"/>
  <c r="G477" i="6"/>
  <c r="N477" i="6"/>
  <c r="G469" i="6"/>
  <c r="O469" i="6" s="1"/>
  <c r="N469" i="6"/>
  <c r="G461" i="6"/>
  <c r="O461" i="6" s="1"/>
  <c r="N461" i="6"/>
  <c r="G453" i="6"/>
  <c r="O453" i="6" s="1"/>
  <c r="N453" i="6"/>
  <c r="G445" i="6"/>
  <c r="N445" i="6"/>
  <c r="P445" i="6" s="1"/>
  <c r="G437" i="6"/>
  <c r="O437" i="6" s="1"/>
  <c r="N437" i="6"/>
  <c r="G429" i="6"/>
  <c r="N429" i="6"/>
  <c r="G421" i="6"/>
  <c r="N421" i="6"/>
  <c r="G413" i="6"/>
  <c r="N413" i="6"/>
  <c r="G405" i="6"/>
  <c r="O405" i="6" s="1"/>
  <c r="N405" i="6"/>
  <c r="G397" i="6"/>
  <c r="N397" i="6"/>
  <c r="G389" i="6"/>
  <c r="N389" i="6"/>
  <c r="G381" i="6"/>
  <c r="N381" i="6"/>
  <c r="G373" i="6"/>
  <c r="O373" i="6" s="1"/>
  <c r="N373" i="6"/>
  <c r="G365" i="6"/>
  <c r="N365" i="6"/>
  <c r="P365" i="6" s="1"/>
  <c r="G357" i="6"/>
  <c r="N357" i="6"/>
  <c r="G349" i="6"/>
  <c r="N349" i="6"/>
  <c r="P349" i="6" s="1"/>
  <c r="G341" i="6"/>
  <c r="O341" i="6" s="1"/>
  <c r="N341" i="6"/>
  <c r="G333" i="6"/>
  <c r="N333" i="6"/>
  <c r="G325" i="6"/>
  <c r="N325" i="6"/>
  <c r="G317" i="6"/>
  <c r="N317" i="6"/>
  <c r="G309" i="6"/>
  <c r="O309" i="6" s="1"/>
  <c r="N309" i="6"/>
  <c r="G301" i="6"/>
  <c r="O301" i="6" s="1"/>
  <c r="N301" i="6"/>
  <c r="G293" i="6"/>
  <c r="N293" i="6"/>
  <c r="G285" i="6"/>
  <c r="N285" i="6"/>
  <c r="G277" i="6"/>
  <c r="O277" i="6" s="1"/>
  <c r="N277" i="6"/>
  <c r="G269" i="6"/>
  <c r="O269" i="6" s="1"/>
  <c r="N269" i="6"/>
  <c r="G261" i="6"/>
  <c r="N261" i="6"/>
  <c r="G253" i="6"/>
  <c r="N253" i="6"/>
  <c r="P253" i="6" s="1"/>
  <c r="G245" i="6"/>
  <c r="N245" i="6"/>
  <c r="G237" i="6"/>
  <c r="N237" i="6"/>
  <c r="G229" i="6"/>
  <c r="N229" i="6"/>
  <c r="G221" i="6"/>
  <c r="N221" i="6"/>
  <c r="G213" i="6"/>
  <c r="O213" i="6" s="1"/>
  <c r="N213" i="6"/>
  <c r="G205" i="6"/>
  <c r="N205" i="6"/>
  <c r="G197" i="6"/>
  <c r="N197" i="6"/>
  <c r="G189" i="6"/>
  <c r="O189" i="6" s="1"/>
  <c r="N189" i="6"/>
  <c r="G181" i="6"/>
  <c r="O181" i="6" s="1"/>
  <c r="N181" i="6"/>
  <c r="G173" i="6"/>
  <c r="N173" i="6"/>
  <c r="P173" i="6" s="1"/>
  <c r="G165" i="6"/>
  <c r="O165" i="6" s="1"/>
  <c r="N165" i="6"/>
  <c r="G157" i="6"/>
  <c r="N157" i="6"/>
  <c r="G149" i="6"/>
  <c r="O149" i="6" s="1"/>
  <c r="N149" i="6"/>
  <c r="G141" i="6"/>
  <c r="N141" i="6"/>
  <c r="G133" i="6"/>
  <c r="N133" i="6"/>
  <c r="G125" i="6"/>
  <c r="N125" i="6"/>
  <c r="G117" i="6"/>
  <c r="O117" i="6" s="1"/>
  <c r="N117" i="6"/>
  <c r="P117" i="6" s="1"/>
  <c r="G109" i="6"/>
  <c r="N109" i="6"/>
  <c r="G101" i="6"/>
  <c r="N101" i="6"/>
  <c r="G93" i="6"/>
  <c r="N93" i="6"/>
  <c r="G85" i="6"/>
  <c r="O85" i="6" s="1"/>
  <c r="N85" i="6"/>
  <c r="G77" i="6"/>
  <c r="O77" i="6" s="1"/>
  <c r="N77" i="6"/>
  <c r="G69" i="6"/>
  <c r="O69" i="6" s="1"/>
  <c r="N69" i="6"/>
  <c r="G61" i="6"/>
  <c r="N61" i="6"/>
  <c r="P61" i="6" s="1"/>
  <c r="G53" i="6"/>
  <c r="O53" i="6" s="1"/>
  <c r="N53" i="6"/>
  <c r="P53" i="6" s="1"/>
  <c r="G45" i="6"/>
  <c r="N45" i="6"/>
  <c r="G37" i="6"/>
  <c r="N37" i="6"/>
  <c r="G29" i="6"/>
  <c r="N29" i="6"/>
  <c r="G21" i="6"/>
  <c r="N21" i="6"/>
  <c r="P21" i="6" s="1"/>
  <c r="G13" i="6"/>
  <c r="N13" i="6"/>
  <c r="N605" i="6"/>
  <c r="P605" i="6" s="1"/>
  <c r="G576" i="6"/>
  <c r="O576" i="6" s="1"/>
  <c r="N576" i="6"/>
  <c r="G464" i="6"/>
  <c r="O464" i="6" s="1"/>
  <c r="N464" i="6"/>
  <c r="P464" i="6" s="1"/>
  <c r="G368" i="6"/>
  <c r="O368" i="6" s="1"/>
  <c r="N368" i="6"/>
  <c r="P368" i="6" s="1"/>
  <c r="G272" i="6"/>
  <c r="N272" i="6"/>
  <c r="G184" i="6"/>
  <c r="N184" i="6"/>
  <c r="P184" i="6" s="1"/>
  <c r="G120" i="6"/>
  <c r="N120" i="6"/>
  <c r="G40" i="6"/>
  <c r="O40" i="6" s="1"/>
  <c r="F23" i="12" s="1"/>
  <c r="N40" i="6"/>
  <c r="G503" i="6"/>
  <c r="N503" i="6"/>
  <c r="P503" i="6" s="1"/>
  <c r="G407" i="6"/>
  <c r="O407" i="6" s="1"/>
  <c r="N407" i="6"/>
  <c r="G311" i="6"/>
  <c r="N311" i="6"/>
  <c r="G231" i="6"/>
  <c r="O231" i="6" s="1"/>
  <c r="N231" i="6"/>
  <c r="G143" i="6"/>
  <c r="O143" i="6" s="1"/>
  <c r="N143" i="6"/>
  <c r="G63" i="6"/>
  <c r="N63" i="6"/>
  <c r="G606" i="6"/>
  <c r="N606" i="6"/>
  <c r="G588" i="6"/>
  <c r="O588" i="6" s="1"/>
  <c r="N588" i="6"/>
  <c r="P588" i="6" s="1"/>
  <c r="G580" i="6"/>
  <c r="N580" i="6"/>
  <c r="P580" i="6" s="1"/>
  <c r="G572" i="6"/>
  <c r="O572" i="6" s="1"/>
  <c r="N572" i="6"/>
  <c r="G564" i="6"/>
  <c r="O564" i="6" s="1"/>
  <c r="N564" i="6"/>
  <c r="P564" i="6" s="1"/>
  <c r="G556" i="6"/>
  <c r="O556" i="6" s="1"/>
  <c r="N556" i="6"/>
  <c r="P556" i="6" s="1"/>
  <c r="G548" i="6"/>
  <c r="N548" i="6"/>
  <c r="G540" i="6"/>
  <c r="O540" i="6" s="1"/>
  <c r="N540" i="6"/>
  <c r="G532" i="6"/>
  <c r="O532" i="6" s="1"/>
  <c r="N532" i="6"/>
  <c r="P532" i="6" s="1"/>
  <c r="G524" i="6"/>
  <c r="O524" i="6" s="1"/>
  <c r="N524" i="6"/>
  <c r="G516" i="6"/>
  <c r="N516" i="6"/>
  <c r="G508" i="6"/>
  <c r="O508" i="6" s="1"/>
  <c r="N508" i="6"/>
  <c r="G500" i="6"/>
  <c r="N500" i="6"/>
  <c r="P500" i="6" s="1"/>
  <c r="G492" i="6"/>
  <c r="O492" i="6" s="1"/>
  <c r="N492" i="6"/>
  <c r="P492" i="6" s="1"/>
  <c r="G484" i="6"/>
  <c r="N484" i="6"/>
  <c r="G476" i="6"/>
  <c r="N476" i="6"/>
  <c r="P476" i="6" s="1"/>
  <c r="G468" i="6"/>
  <c r="O468" i="6" s="1"/>
  <c r="N468" i="6"/>
  <c r="G460" i="6"/>
  <c r="O460" i="6" s="1"/>
  <c r="N460" i="6"/>
  <c r="P460" i="6" s="1"/>
  <c r="G452" i="6"/>
  <c r="N452" i="6"/>
  <c r="G444" i="6"/>
  <c r="N444" i="6"/>
  <c r="G436" i="6"/>
  <c r="N436" i="6"/>
  <c r="P436" i="6" s="1"/>
  <c r="G428" i="6"/>
  <c r="O428" i="6" s="1"/>
  <c r="N428" i="6"/>
  <c r="P428" i="6" s="1"/>
  <c r="G420" i="6"/>
  <c r="N420" i="6"/>
  <c r="G412" i="6"/>
  <c r="O412" i="6" s="1"/>
  <c r="N412" i="6"/>
  <c r="G404" i="6"/>
  <c r="N404" i="6"/>
  <c r="P404" i="6" s="1"/>
  <c r="G396" i="6"/>
  <c r="O396" i="6" s="1"/>
  <c r="N396" i="6"/>
  <c r="G388" i="6"/>
  <c r="N388" i="6"/>
  <c r="P388" i="6" s="1"/>
  <c r="G380" i="6"/>
  <c r="O380" i="6" s="1"/>
  <c r="N380" i="6"/>
  <c r="G372" i="6"/>
  <c r="O372" i="6" s="1"/>
  <c r="N372" i="6"/>
  <c r="G364" i="6"/>
  <c r="O364" i="6" s="1"/>
  <c r="N364" i="6"/>
  <c r="P364" i="6" s="1"/>
  <c r="G356" i="6"/>
  <c r="N356" i="6"/>
  <c r="G348" i="6"/>
  <c r="O348" i="6" s="1"/>
  <c r="N348" i="6"/>
  <c r="G340" i="6"/>
  <c r="N340" i="6"/>
  <c r="P340" i="6" s="1"/>
  <c r="G332" i="6"/>
  <c r="O332" i="6" s="1"/>
  <c r="N332" i="6"/>
  <c r="G324" i="6"/>
  <c r="O324" i="6" s="1"/>
  <c r="N324" i="6"/>
  <c r="G316" i="6"/>
  <c r="O316" i="6" s="1"/>
  <c r="N316" i="6"/>
  <c r="G308" i="6"/>
  <c r="O308" i="6" s="1"/>
  <c r="N308" i="6"/>
  <c r="G300" i="6"/>
  <c r="O300" i="6" s="1"/>
  <c r="N300" i="6"/>
  <c r="P300" i="6" s="1"/>
  <c r="G292" i="6"/>
  <c r="N292" i="6"/>
  <c r="P292" i="6" s="1"/>
  <c r="G284" i="6"/>
  <c r="O284" i="6" s="1"/>
  <c r="N284" i="6"/>
  <c r="G276" i="6"/>
  <c r="N276" i="6"/>
  <c r="G268" i="6"/>
  <c r="O268" i="6" s="1"/>
  <c r="N268" i="6"/>
  <c r="P268" i="6" s="1"/>
  <c r="G260" i="6"/>
  <c r="N260" i="6"/>
  <c r="G252" i="6"/>
  <c r="O252" i="6" s="1"/>
  <c r="N252" i="6"/>
  <c r="G244" i="6"/>
  <c r="N244" i="6"/>
  <c r="P244" i="6" s="1"/>
  <c r="G236" i="6"/>
  <c r="O236" i="6" s="1"/>
  <c r="N236" i="6"/>
  <c r="G228" i="6"/>
  <c r="O228" i="6" s="1"/>
  <c r="N228" i="6"/>
  <c r="G220" i="6"/>
  <c r="N220" i="6"/>
  <c r="G212" i="6"/>
  <c r="O212" i="6" s="1"/>
  <c r="N212" i="6"/>
  <c r="G204" i="6"/>
  <c r="O204" i="6" s="1"/>
  <c r="N204" i="6"/>
  <c r="G196" i="6"/>
  <c r="O196" i="6" s="1"/>
  <c r="N196" i="6"/>
  <c r="G188" i="6"/>
  <c r="N188" i="6"/>
  <c r="G180" i="6"/>
  <c r="O180" i="6" s="1"/>
  <c r="N180" i="6"/>
  <c r="G172" i="6"/>
  <c r="O172" i="6" s="1"/>
  <c r="N172" i="6"/>
  <c r="G164" i="6"/>
  <c r="N164" i="6"/>
  <c r="G156" i="6"/>
  <c r="N156" i="6"/>
  <c r="G148" i="6"/>
  <c r="N148" i="6"/>
  <c r="P148" i="6" s="1"/>
  <c r="G140" i="6"/>
  <c r="N140" i="6"/>
  <c r="G132" i="6"/>
  <c r="O132" i="6" s="1"/>
  <c r="N132" i="6"/>
  <c r="G124" i="6"/>
  <c r="O124" i="6" s="1"/>
  <c r="N124" i="6"/>
  <c r="G116" i="6"/>
  <c r="N116" i="6"/>
  <c r="G108" i="6"/>
  <c r="O108" i="6" s="1"/>
  <c r="N108" i="6"/>
  <c r="G100" i="6"/>
  <c r="O100" i="6" s="1"/>
  <c r="N100" i="6"/>
  <c r="G92" i="6"/>
  <c r="N92" i="6"/>
  <c r="G84" i="6"/>
  <c r="O84" i="6" s="1"/>
  <c r="N84" i="6"/>
  <c r="P84" i="6" s="1"/>
  <c r="G76" i="6"/>
  <c r="O76" i="6" s="1"/>
  <c r="N76" i="6"/>
  <c r="P76" i="6" s="1"/>
  <c r="G68" i="6"/>
  <c r="O68" i="6" s="1"/>
  <c r="N68" i="6"/>
  <c r="G60" i="6"/>
  <c r="N60" i="6"/>
  <c r="G52" i="6"/>
  <c r="O52" i="6" s="1"/>
  <c r="N52" i="6"/>
  <c r="G44" i="6"/>
  <c r="O44" i="6" s="1"/>
  <c r="N44" i="6"/>
  <c r="P44" i="6" s="1"/>
  <c r="G36" i="6"/>
  <c r="N36" i="6"/>
  <c r="P36" i="6" s="1"/>
  <c r="G28" i="6"/>
  <c r="N28" i="6"/>
  <c r="G20" i="6"/>
  <c r="O20" i="6" s="1"/>
  <c r="N20" i="6"/>
  <c r="P20" i="6" s="1"/>
  <c r="G12" i="6"/>
  <c r="O12" i="6" s="1"/>
  <c r="N12" i="6"/>
  <c r="N596" i="6"/>
  <c r="G584" i="6"/>
  <c r="N584" i="6"/>
  <c r="G544" i="6"/>
  <c r="N544" i="6"/>
  <c r="G520" i="6"/>
  <c r="O520" i="6" s="1"/>
  <c r="N520" i="6"/>
  <c r="P520" i="6" s="1"/>
  <c r="G504" i="6"/>
  <c r="O504" i="6" s="1"/>
  <c r="N504" i="6"/>
  <c r="G472" i="6"/>
  <c r="O472" i="6" s="1"/>
  <c r="N472" i="6"/>
  <c r="G448" i="6"/>
  <c r="N448" i="6"/>
  <c r="G432" i="6"/>
  <c r="O432" i="6" s="1"/>
  <c r="N432" i="6"/>
  <c r="G392" i="6"/>
  <c r="N392" i="6"/>
  <c r="G376" i="6"/>
  <c r="O376" i="6" s="1"/>
  <c r="N376" i="6"/>
  <c r="G352" i="6"/>
  <c r="N352" i="6"/>
  <c r="G328" i="6"/>
  <c r="O328" i="6" s="1"/>
  <c r="N328" i="6"/>
  <c r="P328" i="6" s="1"/>
  <c r="G312" i="6"/>
  <c r="N312" i="6"/>
  <c r="G288" i="6"/>
  <c r="O288" i="6" s="1"/>
  <c r="N288" i="6"/>
  <c r="G264" i="6"/>
  <c r="N264" i="6"/>
  <c r="P264" i="6" s="1"/>
  <c r="G232" i="6"/>
  <c r="N232" i="6"/>
  <c r="P232" i="6" s="1"/>
  <c r="G224" i="6"/>
  <c r="N224" i="6"/>
  <c r="P224" i="6" s="1"/>
  <c r="G200" i="6"/>
  <c r="O200" i="6" s="1"/>
  <c r="N200" i="6"/>
  <c r="G176" i="6"/>
  <c r="O176" i="6" s="1"/>
  <c r="N176" i="6"/>
  <c r="G152" i="6"/>
  <c r="O152" i="6" s="1"/>
  <c r="N152" i="6"/>
  <c r="G128" i="6"/>
  <c r="O128" i="6" s="1"/>
  <c r="N128" i="6"/>
  <c r="P128" i="6" s="1"/>
  <c r="G80" i="6"/>
  <c r="O80" i="6" s="1"/>
  <c r="N80" i="6"/>
  <c r="G56" i="6"/>
  <c r="N56" i="6"/>
  <c r="G16" i="6"/>
  <c r="O16" i="6" s="1"/>
  <c r="N16" i="6"/>
  <c r="P16" i="6" s="1"/>
  <c r="G511" i="6"/>
  <c r="O511" i="6" s="1"/>
  <c r="N511" i="6"/>
  <c r="G319" i="6"/>
  <c r="N319" i="6"/>
  <c r="P319" i="6" s="1"/>
  <c r="G119" i="6"/>
  <c r="N119" i="6"/>
  <c r="P119" i="6" s="1"/>
  <c r="G571" i="6"/>
  <c r="O571" i="6" s="1"/>
  <c r="N571" i="6"/>
  <c r="G539" i="6"/>
  <c r="N539" i="6"/>
  <c r="G507" i="6"/>
  <c r="O507" i="6" s="1"/>
  <c r="N507" i="6"/>
  <c r="G467" i="6"/>
  <c r="N467" i="6"/>
  <c r="G435" i="6"/>
  <c r="O435" i="6" s="1"/>
  <c r="N435" i="6"/>
  <c r="G379" i="6"/>
  <c r="N379" i="6"/>
  <c r="P379" i="6" s="1"/>
  <c r="G331" i="6"/>
  <c r="N331" i="6"/>
  <c r="G291" i="6"/>
  <c r="N291" i="6"/>
  <c r="P291" i="6" s="1"/>
  <c r="G267" i="6"/>
  <c r="O267" i="6" s="1"/>
  <c r="N267" i="6"/>
  <c r="G251" i="6"/>
  <c r="O251" i="6" s="1"/>
  <c r="N251" i="6"/>
  <c r="G235" i="6"/>
  <c r="N235" i="6"/>
  <c r="G227" i="6"/>
  <c r="N227" i="6"/>
  <c r="G219" i="6"/>
  <c r="O219" i="6" s="1"/>
  <c r="N219" i="6"/>
  <c r="P219" i="6" s="1"/>
  <c r="G211" i="6"/>
  <c r="N211" i="6"/>
  <c r="G203" i="6"/>
  <c r="O203" i="6" s="1"/>
  <c r="N203" i="6"/>
  <c r="G187" i="6"/>
  <c r="N187" i="6"/>
  <c r="P187" i="6" s="1"/>
  <c r="G171" i="6"/>
  <c r="O171" i="6" s="1"/>
  <c r="N171" i="6"/>
  <c r="G163" i="6"/>
  <c r="N163" i="6"/>
  <c r="P163" i="6" s="1"/>
  <c r="G155" i="6"/>
  <c r="O155" i="6" s="1"/>
  <c r="N155" i="6"/>
  <c r="G147" i="6"/>
  <c r="N147" i="6"/>
  <c r="G139" i="6"/>
  <c r="O139" i="6" s="1"/>
  <c r="N139" i="6"/>
  <c r="G131" i="6"/>
  <c r="N131" i="6"/>
  <c r="P131" i="6" s="1"/>
  <c r="G123" i="6"/>
  <c r="N123" i="6"/>
  <c r="G115" i="6"/>
  <c r="N115" i="6"/>
  <c r="P115" i="6" s="1"/>
  <c r="G107" i="6"/>
  <c r="O107" i="6" s="1"/>
  <c r="N107" i="6"/>
  <c r="P107" i="6" s="1"/>
  <c r="G99" i="6"/>
  <c r="N99" i="6"/>
  <c r="G91" i="6"/>
  <c r="O91" i="6" s="1"/>
  <c r="N91" i="6"/>
  <c r="G83" i="6"/>
  <c r="N83" i="6"/>
  <c r="G75" i="6"/>
  <c r="O75" i="6" s="1"/>
  <c r="N75" i="6"/>
  <c r="G67" i="6"/>
  <c r="N67" i="6"/>
  <c r="P67" i="6" s="1"/>
  <c r="G59" i="6"/>
  <c r="N59" i="6"/>
  <c r="G51" i="6"/>
  <c r="N51" i="6"/>
  <c r="P51" i="6" s="1"/>
  <c r="G43" i="6"/>
  <c r="O43" i="6" s="1"/>
  <c r="N43" i="6"/>
  <c r="G35" i="6"/>
  <c r="O35" i="6" s="1"/>
  <c r="N35" i="6"/>
  <c r="G27" i="6"/>
  <c r="O27" i="6" s="1"/>
  <c r="N27" i="6"/>
  <c r="G19" i="6"/>
  <c r="N19" i="6"/>
  <c r="G11" i="6"/>
  <c r="N11" i="6"/>
  <c r="O319" i="6"/>
  <c r="O360" i="6"/>
  <c r="O352" i="6"/>
  <c r="O336" i="6"/>
  <c r="O48" i="6"/>
  <c r="O23" i="6"/>
  <c r="O7" i="6"/>
  <c r="O599" i="6"/>
  <c r="P599" i="6" s="1"/>
  <c r="G592" i="6"/>
  <c r="O592" i="6" s="1"/>
  <c r="O601" i="6"/>
  <c r="G593" i="6"/>
  <c r="O593" i="6" s="1"/>
  <c r="O598" i="6"/>
  <c r="P598" i="6" s="1"/>
  <c r="O606" i="6"/>
  <c r="O570" i="6"/>
  <c r="O577" i="6"/>
  <c r="O584" i="6"/>
  <c r="O578" i="6"/>
  <c r="O586" i="6"/>
  <c r="O559" i="6"/>
  <c r="O551" i="6"/>
  <c r="O567" i="6"/>
  <c r="O542" i="6"/>
  <c r="O518" i="6"/>
  <c r="O519" i="6"/>
  <c r="O513" i="6"/>
  <c r="O505" i="6"/>
  <c r="O516" i="6"/>
  <c r="O500" i="6"/>
  <c r="O510" i="6"/>
  <c r="O466" i="6"/>
  <c r="O481" i="6"/>
  <c r="O473" i="6"/>
  <c r="O474" i="6"/>
  <c r="O490" i="6"/>
  <c r="O486" i="6"/>
  <c r="O448" i="6"/>
  <c r="O440" i="6"/>
  <c r="O416" i="6"/>
  <c r="O409" i="6"/>
  <c r="O410" i="6"/>
  <c r="O398" i="6"/>
  <c r="O390" i="6"/>
  <c r="O392" i="6"/>
  <c r="O394" i="6"/>
  <c r="O384" i="6"/>
  <c r="O379" i="6"/>
  <c r="O371" i="6"/>
  <c r="O363" i="6"/>
  <c r="O354" i="6"/>
  <c r="O343" i="6"/>
  <c r="O359" i="6"/>
  <c r="O334" i="6"/>
  <c r="O326" i="6"/>
  <c r="O318" i="6"/>
  <c r="O320" i="6"/>
  <c r="O312" i="6"/>
  <c r="O335" i="6"/>
  <c r="O327" i="6"/>
  <c r="O311" i="6"/>
  <c r="O305" i="6"/>
  <c r="O289" i="6"/>
  <c r="O303" i="6"/>
  <c r="O295" i="6"/>
  <c r="O287" i="6"/>
  <c r="O279" i="6"/>
  <c r="O239" i="6"/>
  <c r="O254" i="6"/>
  <c r="O238" i="6"/>
  <c r="O210" i="6"/>
  <c r="O223" i="6"/>
  <c r="O215" i="6"/>
  <c r="O230" i="6"/>
  <c r="O222" i="6"/>
  <c r="O206" i="6"/>
  <c r="O193" i="6"/>
  <c r="O185" i="6"/>
  <c r="O184" i="6"/>
  <c r="O183" i="6"/>
  <c r="O177" i="6"/>
  <c r="O153" i="6"/>
  <c r="O145" i="6"/>
  <c r="O136" i="6"/>
  <c r="O103" i="6"/>
  <c r="O126" i="6"/>
  <c r="O102" i="6"/>
  <c r="O110" i="6"/>
  <c r="O95" i="6"/>
  <c r="O94" i="6"/>
  <c r="O78" i="6"/>
  <c r="O66" i="6"/>
  <c r="O50" i="6"/>
  <c r="O63" i="6"/>
  <c r="O55" i="6"/>
  <c r="O70" i="6"/>
  <c r="O62" i="6"/>
  <c r="O46" i="6"/>
  <c r="O38" i="6"/>
  <c r="O42" i="6"/>
  <c r="O34" i="6"/>
  <c r="O17" i="6"/>
  <c r="O18" i="6"/>
  <c r="O10" i="6"/>
  <c r="O30" i="6"/>
  <c r="O383" i="6"/>
  <c r="O147" i="6"/>
  <c r="O115" i="6"/>
  <c r="O523" i="6"/>
  <c r="O491" i="6"/>
  <c r="O419" i="6"/>
  <c r="O603" i="6"/>
  <c r="O487" i="6"/>
  <c r="O423" i="6"/>
  <c r="O330" i="6"/>
  <c r="O322" i="6"/>
  <c r="O266" i="6"/>
  <c r="O258" i="6"/>
  <c r="O281" i="6"/>
  <c r="O209" i="6"/>
  <c r="O113" i="6"/>
  <c r="O19" i="6"/>
  <c r="O522" i="6"/>
  <c r="O488" i="6"/>
  <c r="O120" i="6"/>
  <c r="O112" i="6"/>
  <c r="O104" i="6"/>
  <c r="O471" i="6"/>
  <c r="O414" i="6"/>
  <c r="O208" i="6"/>
  <c r="O8" i="6"/>
  <c r="O232" i="6"/>
  <c r="O558" i="6"/>
  <c r="O430" i="6"/>
  <c r="O422" i="6"/>
  <c r="O31" i="6"/>
  <c r="O477" i="6"/>
  <c r="O527" i="6"/>
  <c r="O426" i="6"/>
  <c r="O439" i="6"/>
  <c r="O292" i="6"/>
  <c r="O220" i="6"/>
  <c r="O188" i="6"/>
  <c r="O156" i="6"/>
  <c r="O83" i="6"/>
  <c r="O272" i="6"/>
  <c r="O415" i="6"/>
  <c r="O274" i="6"/>
  <c r="O597" i="6"/>
  <c r="P597" i="6" s="1"/>
  <c r="O602" i="6"/>
  <c r="P602" i="6" s="1"/>
  <c r="O600" i="6"/>
  <c r="P600" i="6" s="1"/>
  <c r="O604" i="6"/>
  <c r="O605" i="6"/>
  <c r="O595" i="6"/>
  <c r="O594" i="6"/>
  <c r="O590" i="6"/>
  <c r="O596" i="6"/>
  <c r="O587" i="6"/>
  <c r="O579" i="6"/>
  <c r="O583" i="6"/>
  <c r="O575" i="6"/>
  <c r="O580" i="6"/>
  <c r="O548" i="6"/>
  <c r="O547" i="6"/>
  <c r="O553" i="6"/>
  <c r="O545" i="6"/>
  <c r="O560" i="6"/>
  <c r="O544" i="6"/>
  <c r="O550" i="6"/>
  <c r="O563" i="6"/>
  <c r="O539" i="6"/>
  <c r="O529" i="6"/>
  <c r="O536" i="6"/>
  <c r="O528" i="6"/>
  <c r="O535" i="6"/>
  <c r="O499" i="6"/>
  <c r="O514" i="6"/>
  <c r="O506" i="6"/>
  <c r="O512" i="6"/>
  <c r="O503" i="6"/>
  <c r="O475" i="6"/>
  <c r="O467" i="6"/>
  <c r="O484" i="6"/>
  <c r="O476" i="6"/>
  <c r="O443" i="6"/>
  <c r="O451" i="6"/>
  <c r="O449" i="6"/>
  <c r="O441" i="6"/>
  <c r="O458" i="6"/>
  <c r="O447" i="6"/>
  <c r="O455" i="6"/>
  <c r="O442" i="6"/>
  <c r="O452" i="6"/>
  <c r="O444" i="6"/>
  <c r="O436" i="6"/>
  <c r="O420" i="6"/>
  <c r="O404" i="6"/>
  <c r="O388" i="6"/>
  <c r="O395" i="6"/>
  <c r="O411" i="6"/>
  <c r="O403" i="6"/>
  <c r="O375" i="6"/>
  <c r="O367" i="6"/>
  <c r="O350" i="6"/>
  <c r="O358" i="6"/>
  <c r="O356" i="6"/>
  <c r="O340" i="6"/>
  <c r="O347" i="6"/>
  <c r="O337" i="6"/>
  <c r="O353" i="6"/>
  <c r="O345" i="6"/>
  <c r="O321" i="6"/>
  <c r="O315" i="6"/>
  <c r="O331" i="6"/>
  <c r="O323" i="6"/>
  <c r="O313" i="6"/>
  <c r="O304" i="6"/>
  <c r="O291" i="6"/>
  <c r="O296" i="6"/>
  <c r="O306" i="6"/>
  <c r="O298" i="6"/>
  <c r="O290" i="6"/>
  <c r="O264" i="6"/>
  <c r="O262" i="6"/>
  <c r="O260" i="6"/>
  <c r="O276" i="6"/>
  <c r="O275" i="6"/>
  <c r="O280" i="6"/>
  <c r="O240" i="6"/>
  <c r="O244" i="6"/>
  <c r="O243" i="6"/>
  <c r="O235" i="6"/>
  <c r="O257" i="6"/>
  <c r="O249" i="6"/>
  <c r="O241" i="6"/>
  <c r="O256" i="6"/>
  <c r="O224" i="6"/>
  <c r="O227" i="6"/>
  <c r="O211" i="6"/>
  <c r="O182" i="6"/>
  <c r="O187" i="6"/>
  <c r="O195" i="6"/>
  <c r="O163" i="6"/>
  <c r="O178" i="6"/>
  <c r="O174" i="6"/>
  <c r="O168" i="6"/>
  <c r="O170" i="6"/>
  <c r="O159" i="6"/>
  <c r="O167" i="6"/>
  <c r="O162" i="6"/>
  <c r="O164" i="6"/>
  <c r="O158" i="6"/>
  <c r="O148" i="6"/>
  <c r="O140" i="6"/>
  <c r="O131" i="6"/>
  <c r="O146" i="6"/>
  <c r="O151" i="6"/>
  <c r="O135" i="6"/>
  <c r="O138" i="6"/>
  <c r="O130" i="6"/>
  <c r="O123" i="6"/>
  <c r="O119" i="6"/>
  <c r="O116" i="6"/>
  <c r="O111" i="6"/>
  <c r="O82" i="6"/>
  <c r="E20" i="23" s="1"/>
  <c r="O92" i="6"/>
  <c r="O96" i="6"/>
  <c r="O88" i="6"/>
  <c r="O98" i="6"/>
  <c r="O99" i="6"/>
  <c r="O65" i="6"/>
  <c r="O64" i="6"/>
  <c r="O56" i="6"/>
  <c r="O67" i="6"/>
  <c r="O59" i="6"/>
  <c r="O51" i="6"/>
  <c r="O60" i="6"/>
  <c r="O57" i="6"/>
  <c r="O39" i="6"/>
  <c r="O36" i="6"/>
  <c r="O28" i="6"/>
  <c r="O25" i="6"/>
  <c r="O33" i="6"/>
  <c r="O14" i="6"/>
  <c r="O6" i="6"/>
  <c r="O11" i="6"/>
  <c r="O565" i="6"/>
  <c r="O333" i="6"/>
  <c r="O261" i="6"/>
  <c r="O109" i="6"/>
  <c r="O61" i="6"/>
  <c r="O37" i="6"/>
  <c r="O509" i="6"/>
  <c r="O389" i="6"/>
  <c r="O317" i="6"/>
  <c r="O197" i="6"/>
  <c r="O13" i="6"/>
  <c r="O573" i="6"/>
  <c r="O525" i="6"/>
  <c r="O485" i="6"/>
  <c r="O429" i="6"/>
  <c r="O325" i="6"/>
  <c r="O285" i="6"/>
  <c r="O237" i="6"/>
  <c r="O141" i="6"/>
  <c r="O45" i="6"/>
  <c r="O541" i="6"/>
  <c r="O413" i="6"/>
  <c r="O365" i="6"/>
  <c r="O221" i="6"/>
  <c r="O157" i="6"/>
  <c r="O93" i="6"/>
  <c r="O29" i="6"/>
  <c r="O445" i="6"/>
  <c r="O397" i="6"/>
  <c r="O349" i="6"/>
  <c r="O229" i="6"/>
  <c r="O173" i="6"/>
  <c r="O133" i="6"/>
  <c r="O421" i="6"/>
  <c r="O357" i="6"/>
  <c r="O253" i="6"/>
  <c r="O125" i="6"/>
  <c r="O21" i="6"/>
  <c r="O589" i="6"/>
  <c r="P589" i="6" s="1"/>
  <c r="O549" i="6"/>
  <c r="O381" i="6"/>
  <c r="O293" i="6"/>
  <c r="O245" i="6"/>
  <c r="O205" i="6"/>
  <c r="O101" i="6"/>
  <c r="O517" i="6"/>
  <c r="H17" i="23"/>
  <c r="H18" i="23" s="1"/>
  <c r="N20" i="24"/>
  <c r="L20" i="24"/>
  <c r="F20" i="24"/>
  <c r="D20" i="24"/>
  <c r="H20" i="24"/>
  <c r="J20" i="24"/>
  <c r="I20" i="24"/>
  <c r="C20" i="24"/>
  <c r="K20" i="24"/>
  <c r="E20" i="24"/>
  <c r="M20" i="24"/>
  <c r="G20" i="24"/>
  <c r="P596" i="6" l="1"/>
  <c r="P606" i="6"/>
  <c r="P595" i="6"/>
  <c r="P590" i="6"/>
  <c r="P591" i="6"/>
  <c r="P592" i="6"/>
  <c r="P583" i="6"/>
  <c r="P576" i="6"/>
  <c r="P578" i="6"/>
  <c r="P584" i="6"/>
  <c r="P581" i="6"/>
  <c r="P582" i="6"/>
  <c r="P579" i="6"/>
  <c r="P577" i="6"/>
  <c r="P586" i="6"/>
  <c r="P585" i="6"/>
  <c r="P553" i="6"/>
  <c r="P571" i="6"/>
  <c r="P533" i="6"/>
  <c r="P565" i="6"/>
  <c r="P534" i="6"/>
  <c r="P566" i="6"/>
  <c r="P570" i="6"/>
  <c r="P555" i="6"/>
  <c r="P561" i="6"/>
  <c r="P544" i="6"/>
  <c r="P573" i="6"/>
  <c r="P536" i="6"/>
  <c r="P542" i="6"/>
  <c r="P563" i="6"/>
  <c r="P535" i="6"/>
  <c r="P540" i="6"/>
  <c r="P572" i="6"/>
  <c r="P537" i="6"/>
  <c r="P569" i="6"/>
  <c r="P549" i="6"/>
  <c r="P550" i="6"/>
  <c r="P543" i="6"/>
  <c r="P552" i="6"/>
  <c r="P568" i="6"/>
  <c r="P530" i="6"/>
  <c r="P531" i="6"/>
  <c r="P551" i="6"/>
  <c r="P548" i="6"/>
  <c r="P545" i="6"/>
  <c r="P538" i="6"/>
  <c r="P539" i="6"/>
  <c r="P557" i="6"/>
  <c r="P558" i="6"/>
  <c r="P559" i="6"/>
  <c r="P547" i="6"/>
  <c r="P567" i="6"/>
  <c r="P560" i="6"/>
  <c r="P522" i="6"/>
  <c r="P517" i="6"/>
  <c r="P518" i="6"/>
  <c r="P516" i="6"/>
  <c r="P513" i="6"/>
  <c r="P511" i="6"/>
  <c r="P525" i="6"/>
  <c r="P526" i="6"/>
  <c r="P524" i="6"/>
  <c r="P521" i="6"/>
  <c r="P508" i="6"/>
  <c r="P507" i="6"/>
  <c r="P504" i="6"/>
  <c r="P501" i="6"/>
  <c r="P502" i="6"/>
  <c r="P505" i="6"/>
  <c r="P469" i="6"/>
  <c r="P470" i="6"/>
  <c r="P495" i="6"/>
  <c r="P498" i="6"/>
  <c r="P475" i="6"/>
  <c r="P465" i="6"/>
  <c r="P497" i="6"/>
  <c r="P477" i="6"/>
  <c r="P478" i="6"/>
  <c r="P480" i="6"/>
  <c r="P466" i="6"/>
  <c r="P483" i="6"/>
  <c r="P468" i="6"/>
  <c r="P467" i="6"/>
  <c r="P472" i="6"/>
  <c r="P485" i="6"/>
  <c r="P486" i="6"/>
  <c r="P456" i="6"/>
  <c r="P474" i="6"/>
  <c r="P491" i="6"/>
  <c r="P471" i="6"/>
  <c r="P488" i="6"/>
  <c r="P484" i="6"/>
  <c r="P481" i="6"/>
  <c r="P458" i="6"/>
  <c r="P461" i="6"/>
  <c r="P493" i="6"/>
  <c r="P463" i="6"/>
  <c r="P494" i="6"/>
  <c r="P479" i="6"/>
  <c r="P496" i="6"/>
  <c r="P490" i="6"/>
  <c r="P459" i="6"/>
  <c r="P487" i="6"/>
  <c r="P448" i="6"/>
  <c r="P447" i="6"/>
  <c r="P453" i="6"/>
  <c r="P454" i="6"/>
  <c r="P451" i="6"/>
  <c r="P452" i="6"/>
  <c r="P449" i="6"/>
  <c r="P444" i="6"/>
  <c r="P441" i="6"/>
  <c r="P443" i="6"/>
  <c r="P442" i="6"/>
  <c r="P429" i="6"/>
  <c r="P435" i="6"/>
  <c r="P432" i="6"/>
  <c r="P405" i="6"/>
  <c r="P408" i="6"/>
  <c r="P406" i="6"/>
  <c r="P423" i="6"/>
  <c r="P424" i="6"/>
  <c r="P418" i="6"/>
  <c r="P427" i="6"/>
  <c r="P431" i="6"/>
  <c r="P433" i="6"/>
  <c r="P413" i="6"/>
  <c r="P414" i="6"/>
  <c r="P426" i="6"/>
  <c r="P416" i="6"/>
  <c r="P412" i="6"/>
  <c r="P407" i="6"/>
  <c r="P409" i="6"/>
  <c r="P421" i="6"/>
  <c r="P422" i="6"/>
  <c r="P434" i="6"/>
  <c r="P411" i="6"/>
  <c r="P420" i="6"/>
  <c r="P417" i="6"/>
  <c r="P410" i="6"/>
  <c r="P419" i="6"/>
  <c r="P415" i="6"/>
  <c r="P397" i="6"/>
  <c r="P399" i="6"/>
  <c r="P400" i="6"/>
  <c r="P401" i="6"/>
  <c r="P402" i="6"/>
  <c r="P392" i="6"/>
  <c r="P371" i="6"/>
  <c r="P341" i="6"/>
  <c r="P373" i="6"/>
  <c r="P342" i="6"/>
  <c r="P374" i="6"/>
  <c r="P351" i="6"/>
  <c r="P346" i="6"/>
  <c r="P386" i="6"/>
  <c r="P387" i="6"/>
  <c r="P359" i="6"/>
  <c r="P344" i="6"/>
  <c r="P372" i="6"/>
  <c r="P395" i="6"/>
  <c r="P352" i="6"/>
  <c r="P381" i="6"/>
  <c r="P350" i="6"/>
  <c r="P367" i="6"/>
  <c r="P354" i="6"/>
  <c r="P375" i="6"/>
  <c r="P348" i="6"/>
  <c r="P380" i="6"/>
  <c r="P345" i="6"/>
  <c r="P377" i="6"/>
  <c r="P370" i="6"/>
  <c r="P339" i="6"/>
  <c r="P376" i="6"/>
  <c r="P357" i="6"/>
  <c r="P389" i="6"/>
  <c r="P358" i="6"/>
  <c r="P390" i="6"/>
  <c r="P383" i="6"/>
  <c r="P360" i="6"/>
  <c r="P362" i="6"/>
  <c r="P347" i="6"/>
  <c r="P391" i="6"/>
  <c r="P353" i="6"/>
  <c r="P355" i="6"/>
  <c r="P336" i="6"/>
  <c r="P338" i="6"/>
  <c r="P378" i="6"/>
  <c r="P363" i="6"/>
  <c r="P356" i="6"/>
  <c r="P323" i="6"/>
  <c r="P317" i="6"/>
  <c r="P318" i="6"/>
  <c r="P320" i="6"/>
  <c r="P322" i="6"/>
  <c r="P315" i="6"/>
  <c r="P316" i="6"/>
  <c r="P331" i="6"/>
  <c r="P325" i="6"/>
  <c r="P326" i="6"/>
  <c r="P330" i="6"/>
  <c r="P327" i="6"/>
  <c r="P324" i="6"/>
  <c r="P321" i="6"/>
  <c r="P333" i="6"/>
  <c r="P334" i="6"/>
  <c r="P332" i="6"/>
  <c r="P329" i="6"/>
  <c r="P313" i="6"/>
  <c r="P312" i="6"/>
  <c r="P301" i="6"/>
  <c r="P280" i="6"/>
  <c r="P309" i="6"/>
  <c r="P310" i="6"/>
  <c r="P282" i="6"/>
  <c r="P299" i="6"/>
  <c r="P308" i="6"/>
  <c r="P311" i="6"/>
  <c r="P285" i="6"/>
  <c r="P284" i="6"/>
  <c r="P281" i="6"/>
  <c r="P288" i="6"/>
  <c r="P293" i="6"/>
  <c r="P295" i="6"/>
  <c r="P294" i="6"/>
  <c r="P303" i="6"/>
  <c r="P304" i="6"/>
  <c r="P298" i="6"/>
  <c r="P289" i="6"/>
  <c r="P283" i="6"/>
  <c r="P306" i="6"/>
  <c r="P296" i="6"/>
  <c r="P276" i="6"/>
  <c r="P277" i="6"/>
  <c r="P267" i="6"/>
  <c r="P246" i="6"/>
  <c r="P263" i="6"/>
  <c r="P248" i="6"/>
  <c r="P250" i="6"/>
  <c r="P271" i="6"/>
  <c r="P273" i="6"/>
  <c r="P252" i="6"/>
  <c r="P249" i="6"/>
  <c r="P259" i="6"/>
  <c r="P260" i="6"/>
  <c r="P272" i="6"/>
  <c r="P257" i="6"/>
  <c r="P261" i="6"/>
  <c r="P262" i="6"/>
  <c r="P266" i="6"/>
  <c r="P251" i="6"/>
  <c r="P269" i="6"/>
  <c r="P270" i="6"/>
  <c r="P247" i="6"/>
  <c r="P274" i="6"/>
  <c r="P255" i="6"/>
  <c r="P241" i="6"/>
  <c r="P243" i="6"/>
  <c r="P239" i="6"/>
  <c r="P240" i="6"/>
  <c r="P237" i="6"/>
  <c r="P238" i="6"/>
  <c r="P242" i="6"/>
  <c r="P227" i="6"/>
  <c r="P221" i="6"/>
  <c r="P222" i="6"/>
  <c r="P215" i="6"/>
  <c r="P226" i="6"/>
  <c r="P217" i="6"/>
  <c r="P220" i="6"/>
  <c r="P235" i="6"/>
  <c r="P229" i="6"/>
  <c r="P230" i="6"/>
  <c r="P228" i="6"/>
  <c r="P225" i="6"/>
  <c r="P231" i="6"/>
  <c r="P233" i="6"/>
  <c r="P171" i="6"/>
  <c r="P181" i="6"/>
  <c r="P213" i="6"/>
  <c r="P182" i="6"/>
  <c r="P199" i="6"/>
  <c r="P186" i="6"/>
  <c r="P191" i="6"/>
  <c r="P196" i="6"/>
  <c r="P180" i="6"/>
  <c r="P212" i="6"/>
  <c r="P177" i="6"/>
  <c r="P209" i="6"/>
  <c r="P207" i="6"/>
  <c r="P176" i="6"/>
  <c r="P189" i="6"/>
  <c r="P188" i="6"/>
  <c r="P185" i="6"/>
  <c r="P203" i="6"/>
  <c r="P200" i="6"/>
  <c r="P197" i="6"/>
  <c r="P192" i="6"/>
  <c r="P198" i="6"/>
  <c r="P175" i="6"/>
  <c r="P202" i="6"/>
  <c r="P195" i="6"/>
  <c r="P210" i="6"/>
  <c r="P211" i="6"/>
  <c r="P205" i="6"/>
  <c r="P183" i="6"/>
  <c r="P178" i="6"/>
  <c r="P172" i="6"/>
  <c r="P204" i="6"/>
  <c r="P201" i="6"/>
  <c r="P179" i="6"/>
  <c r="P169" i="6"/>
  <c r="P141" i="6"/>
  <c r="P140" i="6"/>
  <c r="P139" i="6"/>
  <c r="P152" i="6"/>
  <c r="P149" i="6"/>
  <c r="P150" i="6"/>
  <c r="P154" i="6"/>
  <c r="P160" i="6"/>
  <c r="P145" i="6"/>
  <c r="P159" i="6"/>
  <c r="P130" i="6"/>
  <c r="P162" i="6"/>
  <c r="P147" i="6"/>
  <c r="P157" i="6"/>
  <c r="P156" i="6"/>
  <c r="P153" i="6"/>
  <c r="P155" i="6"/>
  <c r="P133" i="6"/>
  <c r="P165" i="6"/>
  <c r="P134" i="6"/>
  <c r="P166" i="6"/>
  <c r="P144" i="6"/>
  <c r="P138" i="6"/>
  <c r="P151" i="6"/>
  <c r="P132" i="6"/>
  <c r="P164" i="6"/>
  <c r="P143" i="6"/>
  <c r="P129" i="6"/>
  <c r="P161" i="6"/>
  <c r="P146" i="6"/>
  <c r="P136" i="6"/>
  <c r="P118" i="6"/>
  <c r="P116" i="6"/>
  <c r="P120" i="6"/>
  <c r="P113" i="6"/>
  <c r="P125" i="6"/>
  <c r="P104" i="6"/>
  <c r="P126" i="6"/>
  <c r="P112" i="6"/>
  <c r="P103" i="6"/>
  <c r="P124" i="6"/>
  <c r="P121" i="6"/>
  <c r="P123" i="6"/>
  <c r="P101" i="6"/>
  <c r="P100" i="6"/>
  <c r="P109" i="6"/>
  <c r="P111" i="6"/>
  <c r="P108" i="6"/>
  <c r="P105" i="6"/>
  <c r="P93" i="6"/>
  <c r="P94" i="6"/>
  <c r="P92" i="6"/>
  <c r="P91" i="6"/>
  <c r="P95" i="6"/>
  <c r="P96" i="6"/>
  <c r="P97" i="6"/>
  <c r="P75" i="6"/>
  <c r="P85" i="6"/>
  <c r="P86" i="6"/>
  <c r="P72" i="6"/>
  <c r="P87" i="6"/>
  <c r="P79" i="6"/>
  <c r="P66" i="6"/>
  <c r="P64" i="6"/>
  <c r="P83" i="6"/>
  <c r="P80" i="6"/>
  <c r="P69" i="6"/>
  <c r="P70" i="6"/>
  <c r="P74" i="6"/>
  <c r="P77" i="6"/>
  <c r="P78" i="6"/>
  <c r="F21" i="23"/>
  <c r="E19" i="23" s="1"/>
  <c r="P82" i="6"/>
  <c r="P71" i="6"/>
  <c r="P68" i="6"/>
  <c r="P52" i="6"/>
  <c r="P56" i="6"/>
  <c r="P60" i="6"/>
  <c r="P57" i="6"/>
  <c r="P59" i="6"/>
  <c r="P50" i="6"/>
  <c r="P48" i="6"/>
  <c r="P49" i="6"/>
  <c r="P47" i="6"/>
  <c r="P43" i="6"/>
  <c r="P42" i="6"/>
  <c r="P34" i="6"/>
  <c r="P37" i="6"/>
  <c r="P38" i="6"/>
  <c r="P33" i="6"/>
  <c r="P35" i="6"/>
  <c r="P39" i="6"/>
  <c r="P26" i="6"/>
  <c r="P29" i="6"/>
  <c r="P28" i="6"/>
  <c r="P25" i="6"/>
  <c r="P27" i="6"/>
  <c r="P17" i="6"/>
  <c r="P19" i="6"/>
  <c r="P23" i="6"/>
  <c r="P13" i="6"/>
  <c r="P14" i="6"/>
  <c r="P18" i="6"/>
  <c r="P12" i="6"/>
  <c r="P7" i="6"/>
  <c r="P8" i="6"/>
  <c r="P10" i="6"/>
  <c r="P9" i="6"/>
  <c r="P575" i="6"/>
  <c r="P528" i="6"/>
  <c r="F36" i="25"/>
  <c r="F33" i="25"/>
  <c r="F38" i="25"/>
  <c r="F35" i="25"/>
  <c r="F31" i="25"/>
  <c r="F40" i="25"/>
  <c r="F34" i="25"/>
  <c r="F32" i="25"/>
  <c r="H23" i="25"/>
  <c r="F25" i="25"/>
  <c r="F37" i="25"/>
  <c r="H29" i="22"/>
  <c r="F41" i="25" l="1"/>
  <c r="F39" i="25"/>
  <c r="F27" i="25"/>
  <c r="E17" i="22"/>
  <c r="E15" i="22"/>
  <c r="F14" i="22"/>
  <c r="E13" i="22"/>
  <c r="E12" i="22"/>
  <c r="F21" i="21"/>
  <c r="F11" i="19"/>
  <c r="F16" i="21"/>
  <c r="F22" i="21" s="1"/>
  <c r="F14" i="21"/>
  <c r="F13" i="21"/>
  <c r="F12" i="21"/>
  <c r="F11" i="21"/>
  <c r="H18" i="22" l="1"/>
  <c r="H19" i="22" s="1"/>
  <c r="F17" i="21"/>
  <c r="F18" i="21" s="1"/>
  <c r="F12" i="19"/>
  <c r="F16" i="19"/>
  <c r="F14" i="19"/>
  <c r="F13" i="19"/>
  <c r="F16" i="12"/>
  <c r="F21" i="12" s="1"/>
  <c r="F14" i="12"/>
  <c r="F13" i="12"/>
  <c r="F12" i="12"/>
  <c r="E22" i="22"/>
  <c r="F20" i="21"/>
  <c r="F23" i="19"/>
  <c r="F15" i="21"/>
  <c r="F20" i="12" l="1"/>
  <c r="E23" i="22"/>
  <c r="E25" i="22" s="1"/>
  <c r="E24" i="23"/>
  <c r="E26" i="23" s="1"/>
  <c r="F19" i="21"/>
  <c r="F23" i="21" s="1"/>
  <c r="F35" i="21" s="1"/>
  <c r="F36" i="23" l="1"/>
  <c r="H36" i="23" s="1"/>
  <c r="F31" i="23"/>
  <c r="H31" i="23" s="1"/>
  <c r="F35" i="22"/>
  <c r="H35" i="22" s="1"/>
  <c r="F30" i="22"/>
  <c r="H30" i="22" s="1"/>
  <c r="G37" i="22"/>
  <c r="H37" i="22" s="1"/>
  <c r="F31" i="22"/>
  <c r="H31" i="22" s="1"/>
  <c r="F34" i="22"/>
  <c r="G33" i="22"/>
  <c r="H33" i="22" s="1"/>
  <c r="G32" i="22"/>
  <c r="H32" i="22" s="1"/>
  <c r="E24" i="22"/>
  <c r="G34" i="22"/>
  <c r="G33" i="23"/>
  <c r="H33" i="23" s="1"/>
  <c r="F35" i="23"/>
  <c r="G35" i="23"/>
  <c r="F32" i="23"/>
  <c r="H32" i="23" s="1"/>
  <c r="G38" i="23"/>
  <c r="H38" i="23" s="1"/>
  <c r="G34" i="23"/>
  <c r="H34" i="23" s="1"/>
  <c r="E25" i="23"/>
  <c r="F30" i="21"/>
  <c r="F24" i="21"/>
  <c r="F34" i="21"/>
  <c r="F38" i="21"/>
  <c r="F33" i="21"/>
  <c r="F32" i="21"/>
  <c r="F25" i="21"/>
  <c r="F36" i="21" s="1"/>
  <c r="F37" i="21" s="1"/>
  <c r="F31" i="21"/>
  <c r="H34" i="22" l="1"/>
  <c r="H38" i="22" s="1"/>
  <c r="E26" i="22"/>
  <c r="H35" i="23"/>
  <c r="H37" i="23" s="1"/>
  <c r="E27" i="23"/>
  <c r="F26" i="21"/>
  <c r="F39" i="21"/>
  <c r="H39" i="23" l="1"/>
  <c r="H40" i="23" s="1"/>
  <c r="H36" i="22"/>
  <c r="F17" i="19"/>
  <c r="F18" i="19" s="1"/>
  <c r="F20" i="19"/>
  <c r="F19" i="19" l="1"/>
  <c r="F17" i="12"/>
  <c r="F18" i="12" s="1"/>
  <c r="F24" i="19" l="1"/>
  <c r="F26" i="19" l="1"/>
  <c r="F36" i="19" s="1"/>
  <c r="F31" i="19"/>
  <c r="F34" i="19"/>
  <c r="F25" i="19"/>
  <c r="F33" i="19"/>
  <c r="F32" i="19"/>
  <c r="F35" i="19"/>
  <c r="F27" i="19" l="1"/>
  <c r="F37" i="19"/>
  <c r="F38" i="19" s="1"/>
  <c r="F19" i="12" l="1"/>
  <c r="F24" i="12" s="1"/>
  <c r="F31" i="12" l="1"/>
  <c r="F38" i="12"/>
  <c r="F32" i="12"/>
  <c r="F33" i="12"/>
  <c r="F35" i="12"/>
  <c r="F26" i="12"/>
  <c r="F36" i="12" s="1"/>
  <c r="F34" i="12"/>
  <c r="F25" i="12"/>
  <c r="F39" i="12" l="1"/>
  <c r="F40" i="12" s="1"/>
  <c r="F37" i="12"/>
  <c r="F27" i="12"/>
</calcChain>
</file>

<file path=xl/sharedStrings.xml><?xml version="1.0" encoding="utf-8"?>
<sst xmlns="http://schemas.openxmlformats.org/spreadsheetml/2006/main" count="1828" uniqueCount="322">
  <si>
    <t>Mã căn hộ</t>
  </si>
  <si>
    <t>12B01</t>
  </si>
  <si>
    <t>12A01</t>
  </si>
  <si>
    <t>12B02</t>
  </si>
  <si>
    <t>12B03</t>
  </si>
  <si>
    <t>12B04</t>
  </si>
  <si>
    <t>12B05</t>
  </si>
  <si>
    <t>12B06</t>
  </si>
  <si>
    <t>12B07</t>
  </si>
  <si>
    <t>12B08</t>
  </si>
  <si>
    <t>12B09</t>
  </si>
  <si>
    <t>12B10</t>
  </si>
  <si>
    <t>12B11</t>
  </si>
  <si>
    <t>12B15</t>
  </si>
  <si>
    <t>12B16</t>
  </si>
  <si>
    <t>12B17</t>
  </si>
  <si>
    <t>12B18</t>
  </si>
  <si>
    <t>12B19</t>
  </si>
  <si>
    <t>12B20</t>
  </si>
  <si>
    <t>12B21</t>
  </si>
  <si>
    <t>12A02</t>
  </si>
  <si>
    <t>12A03</t>
  </si>
  <si>
    <t>12A04</t>
  </si>
  <si>
    <t>12A05</t>
  </si>
  <si>
    <t>12A06</t>
  </si>
  <si>
    <t>12A07</t>
  </si>
  <si>
    <t>12A08</t>
  </si>
  <si>
    <t>12A09</t>
  </si>
  <si>
    <t>12A10</t>
  </si>
  <si>
    <t>12A11</t>
  </si>
  <si>
    <t>12A15</t>
  </si>
  <si>
    <t>12A16</t>
  </si>
  <si>
    <t>12A17</t>
  </si>
  <si>
    <t>12A18</t>
  </si>
  <si>
    <t>12A19</t>
  </si>
  <si>
    <t>12A20</t>
  </si>
  <si>
    <t>12A21</t>
  </si>
  <si>
    <t>2412A</t>
  </si>
  <si>
    <t>2112A</t>
  </si>
  <si>
    <t>2012A</t>
  </si>
  <si>
    <t>1912A</t>
  </si>
  <si>
    <t>1812A</t>
  </si>
  <si>
    <t>1712A</t>
  </si>
  <si>
    <t>1612A</t>
  </si>
  <si>
    <t>1512A</t>
  </si>
  <si>
    <t>12B12A</t>
  </si>
  <si>
    <t>12A12A</t>
  </si>
  <si>
    <t>1112A</t>
  </si>
  <si>
    <t>1012A</t>
  </si>
  <si>
    <t>912A</t>
  </si>
  <si>
    <t>812A</t>
  </si>
  <si>
    <t>712A</t>
  </si>
  <si>
    <t>612A</t>
  </si>
  <si>
    <t>612B</t>
  </si>
  <si>
    <t>712B</t>
  </si>
  <si>
    <t>812B</t>
  </si>
  <si>
    <t>912B</t>
  </si>
  <si>
    <t>1012B</t>
  </si>
  <si>
    <t>1112B</t>
  </si>
  <si>
    <t>12A12B</t>
  </si>
  <si>
    <t>12B12B</t>
  </si>
  <si>
    <t>1512B</t>
  </si>
  <si>
    <t>1612B</t>
  </si>
  <si>
    <t>1712B</t>
  </si>
  <si>
    <t>1812B</t>
  </si>
  <si>
    <t>1912B</t>
  </si>
  <si>
    <t>2012B</t>
  </si>
  <si>
    <t>2112B</t>
  </si>
  <si>
    <t>2412B</t>
  </si>
  <si>
    <t>Loại căn hộ</t>
  </si>
  <si>
    <t xml:space="preserve">※Không bao gồm phí phát hành sổ hồng </t>
    <phoneticPr fontId="0" type="noConversion"/>
  </si>
  <si>
    <t xml:space="preserve">Đặt cọc </t>
  </si>
  <si>
    <t>Khi ký Đơn đăng ký giữ chỗ</t>
  </si>
  <si>
    <t>100 triệu</t>
  </si>
  <si>
    <t>Lần 1</t>
  </si>
  <si>
    <t>Lần 2</t>
  </si>
  <si>
    <t>Lần 3</t>
  </si>
  <si>
    <t>10% giá bán căn hộ (đã bao gồm VAT)</t>
  </si>
  <si>
    <t>Lần 4</t>
  </si>
  <si>
    <t>Lần 5</t>
  </si>
  <si>
    <t>Lần 6</t>
  </si>
  <si>
    <t>TỔNG/TOTAL</t>
  </si>
  <si>
    <t>STT</t>
  </si>
  <si>
    <t>CHÍNH SÁCH BÁN HÀNG</t>
  </si>
  <si>
    <t>Nhóm khách hàng:</t>
  </si>
  <si>
    <t>Tòa nhà:</t>
  </si>
  <si>
    <t>Tiến độ thanh toán</t>
  </si>
  <si>
    <t>Tỷ lệ thanh toán</t>
  </si>
  <si>
    <t xml:space="preserve">Tổng số tiền thanh toán các đợt theo tiến độ </t>
  </si>
  <si>
    <t>Cá nhân</t>
  </si>
  <si>
    <t>5% giá bán căn hộ
(đã bao gồm VAT)</t>
  </si>
  <si>
    <t>Loại</t>
  </si>
  <si>
    <t>2PN</t>
  </si>
  <si>
    <t>3PN</t>
  </si>
  <si>
    <t>1PN</t>
  </si>
  <si>
    <t>Lần 7</t>
  </si>
  <si>
    <t>C1</t>
  </si>
  <si>
    <t>S2</t>
  </si>
  <si>
    <t>S3</t>
  </si>
  <si>
    <t>C2</t>
  </si>
  <si>
    <t>A2</t>
  </si>
  <si>
    <t>B5</t>
  </si>
  <si>
    <t>B3</t>
  </si>
  <si>
    <t>C3</t>
  </si>
  <si>
    <t>B4-1</t>
  </si>
  <si>
    <t>A1</t>
  </si>
  <si>
    <t>S1</t>
  </si>
  <si>
    <t>DK1</t>
  </si>
  <si>
    <t>1212A</t>
  </si>
  <si>
    <t>1212B</t>
  </si>
  <si>
    <t>P8</t>
  </si>
  <si>
    <t>A3</t>
  </si>
  <si>
    <t>D1</t>
  </si>
  <si>
    <t>P6</t>
  </si>
  <si>
    <t>CT4</t>
  </si>
  <si>
    <t>PHIẾU TÍNH GIÁ SENTOSA SKY PARK</t>
  </si>
  <si>
    <t>AGAPE VIET NAM CO,.LTD</t>
  </si>
  <si>
    <r>
      <t>Diện tích thông thủy (m</t>
    </r>
    <r>
      <rPr>
        <b/>
        <vertAlign val="superscript"/>
        <sz val="13"/>
        <color theme="0"/>
        <rFont val="Times New Roman"/>
        <family val="1"/>
      </rPr>
      <t>2</t>
    </r>
    <r>
      <rPr>
        <b/>
        <sz val="13"/>
        <color theme="0"/>
        <rFont val="Times New Roman"/>
        <family val="1"/>
      </rPr>
      <t>)</t>
    </r>
  </si>
  <si>
    <t>2212A</t>
  </si>
  <si>
    <t>2212B</t>
  </si>
  <si>
    <t>12A12</t>
  </si>
  <si>
    <t>12A22</t>
  </si>
  <si>
    <t>12A23</t>
  </si>
  <si>
    <t>12A24</t>
  </si>
  <si>
    <t>12A25</t>
  </si>
  <si>
    <t>12A26</t>
  </si>
  <si>
    <t>12B12</t>
  </si>
  <si>
    <t>12B22</t>
  </si>
  <si>
    <t>12B23</t>
  </si>
  <si>
    <t>12B24</t>
  </si>
  <si>
    <t>12B25</t>
  </si>
  <si>
    <t>12B26</t>
  </si>
  <si>
    <t>2312A</t>
  </si>
  <si>
    <t>2312B</t>
  </si>
  <si>
    <t>C3-G</t>
  </si>
  <si>
    <t>B4-G</t>
  </si>
  <si>
    <t>A1-G</t>
  </si>
  <si>
    <t>S1-G</t>
  </si>
  <si>
    <t>DK1-G</t>
  </si>
  <si>
    <t>512A</t>
  </si>
  <si>
    <t>512B</t>
  </si>
  <si>
    <t>P2</t>
  </si>
  <si>
    <t>P4</t>
  </si>
  <si>
    <t>2512B</t>
  </si>
  <si>
    <t>P1</t>
  </si>
  <si>
    <t>P3</t>
  </si>
  <si>
    <t>2612B</t>
  </si>
  <si>
    <t>P7</t>
  </si>
  <si>
    <t>P5</t>
  </si>
  <si>
    <t>Studio</t>
  </si>
  <si>
    <t>1PN+1</t>
  </si>
  <si>
    <t>Dual Key</t>
  </si>
  <si>
    <t>Trong vòng 30 ngày, kể từ ngày ký TTĐC</t>
  </si>
  <si>
    <t>Trong vòng 120 ngày, kể từ ngày ký HĐMB</t>
  </si>
  <si>
    <t>Mã căn hộ số</t>
  </si>
  <si>
    <t>Ký hiệu loại căn hộ</t>
  </si>
  <si>
    <r>
      <t>Diện tích sân vườn ở tầng 5, 25,26,27,28 (m</t>
    </r>
    <r>
      <rPr>
        <b/>
        <vertAlign val="superscript"/>
        <sz val="13"/>
        <color theme="0"/>
        <rFont val="Times New Roman"/>
        <family val="1"/>
      </rPr>
      <t>2</t>
    </r>
    <r>
      <rPr>
        <b/>
        <sz val="13"/>
        <color theme="0"/>
        <rFont val="Times New Roman"/>
        <family val="1"/>
      </rPr>
      <t>)</t>
    </r>
  </si>
  <si>
    <r>
      <t>Diện tích sân vườn (m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)</t>
    </r>
  </si>
  <si>
    <r>
      <t xml:space="preserve">Tổng giá trị căn hộ </t>
    </r>
    <r>
      <rPr>
        <b/>
        <i/>
        <sz val="12"/>
        <rFont val="Times New Roman"/>
        <family val="1"/>
      </rPr>
      <t>(đã bao gồm VAT)</t>
    </r>
  </si>
  <si>
    <r>
      <t xml:space="preserve">Giá bán thuần </t>
    </r>
    <r>
      <rPr>
        <i/>
        <sz val="11"/>
        <rFont val="Times New Roman"/>
        <family val="1"/>
      </rPr>
      <t>(Giá trị căn hộ trước VAT)</t>
    </r>
  </si>
  <si>
    <r>
      <t xml:space="preserve">Thuế GTGT </t>
    </r>
    <r>
      <rPr>
        <i/>
        <sz val="11"/>
        <rFont val="Times New Roman"/>
        <family val="1"/>
      </rPr>
      <t>(Thuế VAT 10%)</t>
    </r>
  </si>
  <si>
    <r>
      <t xml:space="preserve">Tổng giá bán căn hộ sau chiết khấu </t>
    </r>
    <r>
      <rPr>
        <b/>
        <i/>
        <sz val="12"/>
        <rFont val="Times New Roman"/>
        <family val="1"/>
      </rPr>
      <t>(đã bao gồm VAT)</t>
    </r>
  </si>
  <si>
    <r>
      <t>Ngày dự kiến thanh toán</t>
    </r>
    <r>
      <rPr>
        <b/>
        <i/>
        <sz val="12"/>
        <rFont val="Times New Roman"/>
        <family val="1"/>
      </rPr>
      <t xml:space="preserve"> </t>
    </r>
  </si>
  <si>
    <t>(1) 45% giá bán căn hộ (đã bao gồm VAT)</t>
  </si>
  <si>
    <t>Khi ký Văn bản thỏa thuận đặt cọc, trong vòng 07 ngày kể từ ngày ký đơn ĐKGC</t>
  </si>
  <si>
    <t>Khi có thông báo nộp tiền và ký HĐMB</t>
  </si>
  <si>
    <t xml:space="preserve"> Theo thông báo nhận bàn giao căn hộ (Dự kiến quý II/2025)</t>
  </si>
  <si>
    <t>Khi khách hàng nhận bìa hồng (Dự  kiến quý II/2026)</t>
  </si>
  <si>
    <t>Tầng</t>
  </si>
  <si>
    <t>Họ và tên khách hàng</t>
  </si>
  <si>
    <r>
      <t>Diện tích sử dụng (m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)</t>
    </r>
  </si>
  <si>
    <t>CÔNG TY TNHH AGAPE VIỆT NAM</t>
  </si>
  <si>
    <t xml:space="preserve">Khách hàng </t>
  </si>
  <si>
    <t>(Ký và ghi rõ họ tên)</t>
  </si>
  <si>
    <r>
      <t xml:space="preserve">PHIẾU TÍNH GIÁ SENTOSA SKY PARK
</t>
    </r>
    <r>
      <rPr>
        <b/>
        <i/>
        <sz val="18"/>
        <rFont val="Times New Roman"/>
        <family val="1"/>
      </rPr>
      <t xml:space="preserve">PRICE SHEET OF SENTOSA SKY PARK </t>
    </r>
  </si>
  <si>
    <t>Nhóm khách hàng/ Customer group</t>
  </si>
  <si>
    <t>Tòa nhà/ Building:</t>
  </si>
  <si>
    <t>dự kiến Quý IV/2023</t>
  </si>
  <si>
    <t>Tổng số tiền nộp lần 6 = (1) + (2)</t>
  </si>
  <si>
    <t>Chiết khấu trực tiếp trên giá bán căn hộ</t>
  </si>
  <si>
    <t>Trong vòng 60 ngày, kể từ ngày ký HĐMB</t>
  </si>
  <si>
    <t>(2) Kinh Phí bảo trì: 2% giá trị căn hộ (tạm tính)</t>
  </si>
  <si>
    <t>Đơn giá</t>
  </si>
  <si>
    <t>Penthouse</t>
  </si>
  <si>
    <t>Duplex</t>
  </si>
  <si>
    <t>Dương Hoàng Long</t>
  </si>
  <si>
    <t>5%</t>
  </si>
  <si>
    <t>Chiết khấu nhân viên Công ty TNHH Agape Việt Nam</t>
  </si>
  <si>
    <r>
      <t xml:space="preserve">Họ và tên khách hàng/ </t>
    </r>
    <r>
      <rPr>
        <b/>
        <i/>
        <sz val="13"/>
        <rFont val="Times New Roman"/>
        <family val="1"/>
      </rPr>
      <t>Full name of customer</t>
    </r>
  </si>
  <si>
    <r>
      <t xml:space="preserve">Mã căn hộ số/ </t>
    </r>
    <r>
      <rPr>
        <i/>
        <sz val="13"/>
        <rFont val="Times New Roman"/>
        <family val="1"/>
      </rPr>
      <t>Condominium No.</t>
    </r>
  </si>
  <si>
    <r>
      <t>Tầng/</t>
    </r>
    <r>
      <rPr>
        <i/>
        <sz val="13"/>
        <rFont val="Times New Roman"/>
        <family val="1"/>
      </rPr>
      <t xml:space="preserve"> Floor</t>
    </r>
  </si>
  <si>
    <r>
      <t>Diện tích sử dụng (m</t>
    </r>
    <r>
      <rPr>
        <vertAlign val="superscript"/>
        <sz val="13"/>
        <rFont val="Times New Roman"/>
        <family val="1"/>
      </rPr>
      <t>2</t>
    </r>
    <r>
      <rPr>
        <sz val="13"/>
        <rFont val="Times New Roman"/>
        <family val="1"/>
      </rPr>
      <t xml:space="preserve">)/ </t>
    </r>
    <r>
      <rPr>
        <i/>
        <sz val="13"/>
        <rFont val="Times New Roman"/>
        <family val="1"/>
      </rPr>
      <t>Estimated Usable Area (m2)</t>
    </r>
  </si>
  <si>
    <r>
      <t>Diện tích sân vườn (m</t>
    </r>
    <r>
      <rPr>
        <vertAlign val="superscript"/>
        <sz val="13"/>
        <rFont val="Times New Roman"/>
        <family val="1"/>
      </rPr>
      <t>2</t>
    </r>
    <r>
      <rPr>
        <sz val="13"/>
        <rFont val="Times New Roman"/>
        <family val="1"/>
      </rPr>
      <t xml:space="preserve">)/ </t>
    </r>
    <r>
      <rPr>
        <i/>
        <sz val="13"/>
        <rFont val="Times New Roman"/>
        <family val="1"/>
      </rPr>
      <t>Garden area (m2)</t>
    </r>
  </si>
  <si>
    <r>
      <t xml:space="preserve">Ký hiệu căn hộ/ </t>
    </r>
    <r>
      <rPr>
        <i/>
        <sz val="13"/>
        <rFont val="Times New Roman"/>
        <family val="1"/>
      </rPr>
      <t>Condominium No.</t>
    </r>
  </si>
  <si>
    <r>
      <t xml:space="preserve">Loại căn hộ/ </t>
    </r>
    <r>
      <rPr>
        <i/>
        <sz val="13"/>
        <rFont val="Times New Roman"/>
        <family val="1"/>
      </rPr>
      <t>Type of apartment</t>
    </r>
  </si>
  <si>
    <r>
      <t>Tổng giá trị căn hộ (đã bao gồm VAT)</t>
    </r>
    <r>
      <rPr>
        <b/>
        <i/>
        <sz val="13"/>
        <rFont val="Times New Roman"/>
        <family val="1"/>
      </rPr>
      <t>/ Condominium price (included VAT)</t>
    </r>
  </si>
  <si>
    <r>
      <t xml:space="preserve">Giá bán thuần/ </t>
    </r>
    <r>
      <rPr>
        <i/>
        <sz val="13"/>
        <rFont val="Times New Roman"/>
        <family val="1"/>
      </rPr>
      <t>Net Sales Price</t>
    </r>
  </si>
  <si>
    <r>
      <t xml:space="preserve">Thuế GTGT </t>
    </r>
    <r>
      <rPr>
        <i/>
        <sz val="13"/>
        <rFont val="Times New Roman"/>
        <family val="1"/>
      </rPr>
      <t xml:space="preserve">(VAT) </t>
    </r>
    <r>
      <rPr>
        <sz val="13"/>
        <rFont val="Times New Roman"/>
        <family val="1"/>
      </rPr>
      <t>10%</t>
    </r>
  </si>
  <si>
    <r>
      <t xml:space="preserve">CHÍNH SÁCH BÁN HÀNG/ </t>
    </r>
    <r>
      <rPr>
        <b/>
        <i/>
        <sz val="13"/>
        <rFont val="Times New Roman"/>
        <family val="1"/>
      </rPr>
      <t>SALES POLICY</t>
    </r>
  </si>
  <si>
    <r>
      <t>Chiết khấu trực tiếp trên giá bán căn hộ/</t>
    </r>
    <r>
      <rPr>
        <i/>
        <sz val="13"/>
        <rFont val="Times New Roman"/>
        <family val="1"/>
      </rPr>
      <t xml:space="preserve"> Direct discount on the selling price of each condominium</t>
    </r>
  </si>
  <si>
    <r>
      <t>Tổng giá bán căn hộ sau chiết khấu</t>
    </r>
    <r>
      <rPr>
        <b/>
        <i/>
        <sz val="13"/>
        <rFont val="Times New Roman"/>
        <family val="1"/>
      </rPr>
      <t xml:space="preserve"> (</t>
    </r>
    <r>
      <rPr>
        <b/>
        <sz val="13"/>
        <rFont val="Times New Roman"/>
        <family val="1"/>
      </rPr>
      <t xml:space="preserve">đã bao gồm VAT) </t>
    </r>
    <r>
      <rPr>
        <b/>
        <i/>
        <sz val="13"/>
        <rFont val="Times New Roman"/>
        <family val="1"/>
      </rPr>
      <t>/ Condominium price after discount (included VAT)</t>
    </r>
  </si>
  <si>
    <r>
      <t xml:space="preserve">Giá bán thuần sau chiết khấu </t>
    </r>
    <r>
      <rPr>
        <i/>
        <sz val="13"/>
        <rFont val="Times New Roman"/>
        <family val="1"/>
      </rPr>
      <t>(Net Sales Price after discount)</t>
    </r>
  </si>
  <si>
    <r>
      <t xml:space="preserve">Thuế GTGT sau chiết khấu </t>
    </r>
    <r>
      <rPr>
        <i/>
        <sz val="13"/>
        <rFont val="Times New Roman"/>
        <family val="1"/>
      </rPr>
      <t>(VAT 10% after discount)</t>
    </r>
  </si>
  <si>
    <r>
      <t xml:space="preserve">※Không bao gồm phí phát hành sổ hồng / </t>
    </r>
    <r>
      <rPr>
        <i/>
        <sz val="13"/>
        <rFont val="Times New Roman"/>
        <family val="1"/>
      </rPr>
      <t>Not including pink book issuance fee</t>
    </r>
  </si>
  <si>
    <r>
      <t xml:space="preserve">STT/ </t>
    </r>
    <r>
      <rPr>
        <b/>
        <i/>
        <sz val="13"/>
        <rFont val="Times New Roman"/>
        <family val="1"/>
      </rPr>
      <t>No</t>
    </r>
  </si>
  <si>
    <r>
      <t>Tiến độ thanh toán/</t>
    </r>
    <r>
      <rPr>
        <b/>
        <i/>
        <sz val="13"/>
        <rFont val="Times New Roman"/>
        <family val="1"/>
      </rPr>
      <t>Payment progress</t>
    </r>
  </si>
  <si>
    <r>
      <t xml:space="preserve">Tỷ lệ thanh toán/ </t>
    </r>
    <r>
      <rPr>
        <b/>
        <i/>
        <sz val="13"/>
        <rFont val="Times New Roman"/>
        <family val="1"/>
      </rPr>
      <t xml:space="preserve">Payment rate </t>
    </r>
  </si>
  <si>
    <r>
      <t>Ngày dự kiến thanh toán</t>
    </r>
    <r>
      <rPr>
        <b/>
        <i/>
        <sz val="13"/>
        <rFont val="Times New Roman"/>
        <family val="1"/>
      </rPr>
      <t xml:space="preserve"> / Estimated payment date</t>
    </r>
  </si>
  <si>
    <r>
      <t xml:space="preserve">Tổng số tiền thanh toán các đợt theo tiến độ (VND) / </t>
    </r>
    <r>
      <rPr>
        <b/>
        <i/>
        <sz val="13"/>
        <rFont val="Times New Roman"/>
        <family val="1"/>
      </rPr>
      <t>Total amount according to  payment progress(VND)</t>
    </r>
  </si>
  <si>
    <r>
      <t xml:space="preserve">Đặt cọc / </t>
    </r>
    <r>
      <rPr>
        <i/>
        <sz val="13"/>
        <rFont val="Times New Roman"/>
        <family val="1"/>
      </rPr>
      <t>Deposit</t>
    </r>
  </si>
  <si>
    <r>
      <t xml:space="preserve">Khi ký Đơn đăng ký giữ chỗ/ </t>
    </r>
    <r>
      <rPr>
        <i/>
        <sz val="13"/>
        <rFont val="Times New Roman"/>
        <family val="1"/>
      </rPr>
      <t>Sign Application for Reservation ("Application")</t>
    </r>
  </si>
  <si>
    <r>
      <t xml:space="preserve">100 triệu/ </t>
    </r>
    <r>
      <rPr>
        <i/>
        <sz val="13"/>
        <rFont val="Times New Roman"/>
        <family val="1"/>
      </rPr>
      <t>100 millions</t>
    </r>
  </si>
  <si>
    <r>
      <t xml:space="preserve"> Theo thông báo nhận bàn giao căn hộ (Dự kiến quý II/2025)/ </t>
    </r>
    <r>
      <rPr>
        <i/>
        <sz val="13"/>
        <rFont val="Times New Roman"/>
        <family val="1"/>
      </rPr>
      <t>According to the notice of condominiun handover (Expected 2nd Quarter 2025)</t>
    </r>
  </si>
  <si>
    <r>
      <t>(1) 50% giá bán căn hộ (đã bao gồm VAT) /</t>
    </r>
    <r>
      <rPr>
        <i/>
        <sz val="13"/>
        <rFont val="Times New Roman"/>
        <family val="1"/>
      </rPr>
      <t xml:space="preserve"> 50% of sales price (included VAT)</t>
    </r>
  </si>
  <si>
    <r>
      <t xml:space="preserve">(2) Phí bảo trì: 2% giá bán thuần căn hộ (tạm tính) / </t>
    </r>
    <r>
      <rPr>
        <i/>
        <sz val="13"/>
        <rFont val="Times New Roman"/>
        <family val="1"/>
      </rPr>
      <t>Maintenance fee: 2% of the condominum's net sales price (Temporary)</t>
    </r>
  </si>
  <si>
    <r>
      <t>TỔNG/</t>
    </r>
    <r>
      <rPr>
        <b/>
        <i/>
        <sz val="13"/>
        <rFont val="Times New Roman"/>
        <family val="1"/>
      </rPr>
      <t>TOTAL</t>
    </r>
  </si>
  <si>
    <r>
      <t xml:space="preserve">Khách hàng (Ký và ghi rõ họ tên)
</t>
    </r>
    <r>
      <rPr>
        <b/>
        <i/>
        <sz val="13"/>
        <rFont val="Times New Roman"/>
        <family val="1"/>
      </rPr>
      <t>Customer (Sign and full name)</t>
    </r>
  </si>
  <si>
    <t>Thời gian áp dụng: Từ ngày 01/07/2023 đến khi có chính sách mới</t>
  </si>
  <si>
    <t>Tặng gói SMART</t>
  </si>
  <si>
    <t>Miễn 01 năm phí quản lý</t>
  </si>
  <si>
    <t>Chiết khấu khi mua nhiều căn hộ</t>
  </si>
  <si>
    <t xml:space="preserve">Tổng số lượng căn hộ đã ký Đơn đăng ký giữ chỗ </t>
  </si>
  <si>
    <t>Studio, 1PN</t>
  </si>
  <si>
    <t>5,000,000</t>
  </si>
  <si>
    <t>10,000,000</t>
  </si>
  <si>
    <t>30,000,000</t>
  </si>
  <si>
    <t>40,000,000</t>
  </si>
  <si>
    <t>50,000,000</t>
  </si>
  <si>
    <t>15,000,000</t>
  </si>
  <si>
    <t>20,000,000</t>
  </si>
  <si>
    <r>
      <t>Tổng số lượng căn hộ đã ký Đơn đăng ký giữ chỗ/</t>
    </r>
    <r>
      <rPr>
        <i/>
        <sz val="12"/>
        <rFont val="Times New Roman"/>
        <family val="1"/>
      </rPr>
      <t>The amount of apartment you buy</t>
    </r>
  </si>
  <si>
    <r>
      <t xml:space="preserve">Chiết khấu khi mua nhiều căn hộ/ </t>
    </r>
    <r>
      <rPr>
        <i/>
        <sz val="12"/>
        <rFont val="Times New Roman"/>
        <family val="1"/>
      </rPr>
      <t>Discount when you buy a lot of aparment</t>
    </r>
  </si>
  <si>
    <t>Dự kiến quý II/2025</t>
  </si>
  <si>
    <r>
      <t xml:space="preserve"> Theo thông báo nhận bàn giao căn hộ</t>
    </r>
    <r>
      <rPr>
        <b/>
        <sz val="11"/>
        <rFont val="Times New Roman"/>
        <family val="1"/>
      </rPr>
      <t xml:space="preserve"> </t>
    </r>
  </si>
  <si>
    <t>Dự  kiến quý II/2026</t>
  </si>
  <si>
    <r>
      <t>Khi khách hàng nhận bìa hồng</t>
    </r>
    <r>
      <rPr>
        <sz val="11"/>
        <color theme="0"/>
        <rFont val="Times New Roman"/>
        <family val="1"/>
      </rPr>
      <t xml:space="preserve"> (Dự  kiến quý II/2026)</t>
    </r>
  </si>
  <si>
    <t>Thời gian áp dụng: Từ ngày 01/09/2023 đến khi có chính sách mới</t>
  </si>
  <si>
    <t>5% giá bán căn hộ (đã bao gồm VAT)</t>
  </si>
  <si>
    <t>Tháng 12/2024 (Không muộn hơn ngày 15/12/2024)</t>
  </si>
  <si>
    <t>Đợt 1</t>
  </si>
  <si>
    <t>Đợt 2</t>
  </si>
  <si>
    <t>Đợt 3</t>
  </si>
  <si>
    <t>Đợt 4</t>
  </si>
  <si>
    <t>Đợt 5</t>
  </si>
  <si>
    <t>Đợt 6</t>
  </si>
  <si>
    <t>Tháng 1/2025 (Không muộn hơn ngày 15/01/2025)</t>
  </si>
  <si>
    <t>20% giá bán căn hộ (bao gồm VAT)</t>
  </si>
  <si>
    <t>HTLS 0% trong vòng 18 tháng</t>
  </si>
  <si>
    <t>Vốn tự có</t>
  </si>
  <si>
    <t>Ngân hàng giải ngân</t>
  </si>
  <si>
    <t>BẢNG TÍNH TOÁN DỰ ÁN SENTOSA</t>
  </si>
  <si>
    <t>VTC</t>
  </si>
  <si>
    <t>Vốn vay</t>
  </si>
  <si>
    <t>Ký HĐMB</t>
  </si>
  <si>
    <t>Đợt 7</t>
  </si>
  <si>
    <t>Bàn giao</t>
  </si>
  <si>
    <t>Đợt 8</t>
  </si>
  <si>
    <t>Làm bìa</t>
  </si>
  <si>
    <t>TỔNG</t>
  </si>
  <si>
    <t>Phương án 1</t>
  </si>
  <si>
    <t>CĐT chi HTLS</t>
  </si>
  <si>
    <t>Mốc chặn</t>
  </si>
  <si>
    <t>Lãi suất</t>
  </si>
  <si>
    <t>DK</t>
  </si>
  <si>
    <t>Tiền HTLS</t>
  </si>
  <si>
    <t>TỔNG HTLS</t>
  </si>
  <si>
    <t>Bảng giá gốc</t>
  </si>
  <si>
    <t>Mốc chặn:</t>
  </si>
  <si>
    <t>Số tiền giải ngân</t>
  </si>
  <si>
    <t>Số tiền HTLS</t>
  </si>
  <si>
    <t>Tổng số tiền HTLS các đợt</t>
  </si>
  <si>
    <r>
      <t xml:space="preserve">Lần 1
</t>
    </r>
    <r>
      <rPr>
        <i/>
        <sz val="13"/>
        <rFont val="Times New Roman"/>
        <family val="1"/>
      </rPr>
      <t>1</t>
    </r>
    <r>
      <rPr>
        <i/>
        <vertAlign val="superscript"/>
        <sz val="13"/>
        <rFont val="Times New Roman"/>
        <family val="1"/>
      </rPr>
      <t>st</t>
    </r>
    <r>
      <rPr>
        <i/>
        <sz val="13"/>
        <rFont val="Times New Roman"/>
        <family val="1"/>
      </rPr>
      <t xml:space="preserve"> payment</t>
    </r>
  </si>
  <si>
    <r>
      <t>5% giá bán căn hộ (đã bao gồm VAT)/ 5</t>
    </r>
    <r>
      <rPr>
        <i/>
        <sz val="13"/>
        <rFont val="Times New Roman"/>
        <family val="1"/>
      </rPr>
      <t>% of sales price (included VAT)</t>
    </r>
  </si>
  <si>
    <t>Tháng 12 năm 2024/ December 2024</t>
  </si>
  <si>
    <r>
      <t>5% giá bán căn hộ (đã bao gồm VAT) / 5</t>
    </r>
    <r>
      <rPr>
        <i/>
        <sz val="13"/>
        <rFont val="Times New Roman"/>
        <family val="1"/>
      </rPr>
      <t>% of sales price (included VAT)</t>
    </r>
  </si>
  <si>
    <t>Tháng 1 năm 2025/ January 2025</t>
  </si>
  <si>
    <r>
      <t>20% giá bán căn hộ (đã bao gồm VAT) / 20</t>
    </r>
    <r>
      <rPr>
        <i/>
        <sz val="13"/>
        <rFont val="Times New Roman"/>
        <family val="1"/>
      </rPr>
      <t>% of sales price (included VAT)</t>
    </r>
  </si>
  <si>
    <r>
      <t xml:space="preserve">Không muộn hơn ngày 15/1/2025 </t>
    </r>
    <r>
      <rPr>
        <i/>
        <sz val="13"/>
        <rFont val="Times New Roman"/>
        <family val="1"/>
      </rPr>
      <t>(No later than 15</t>
    </r>
    <r>
      <rPr>
        <i/>
        <vertAlign val="superscript"/>
        <sz val="13"/>
        <rFont val="Times New Roman"/>
        <family val="1"/>
      </rPr>
      <t>th</t>
    </r>
    <r>
      <rPr>
        <i/>
        <sz val="13"/>
        <rFont val="Times New Roman"/>
        <family val="1"/>
      </rPr>
      <t xml:space="preserve"> January 2025)</t>
    </r>
  </si>
  <si>
    <t xml:space="preserve">Tháng 6/2024 </t>
  </si>
  <si>
    <t>(Không muộn hơn ngày 15/06/2024)</t>
  </si>
  <si>
    <t xml:space="preserve">Tháng 12/2024 </t>
  </si>
  <si>
    <t>(Không muộn hơn ngày 15/12/2024)</t>
  </si>
  <si>
    <t xml:space="preserve">Tháng 1/2025 </t>
  </si>
  <si>
    <t>(Không muộn hơn ngày 15/01/2025)</t>
  </si>
  <si>
    <t>B1</t>
  </si>
  <si>
    <r>
      <t xml:space="preserve"> Theo thông báo nhận bàn giao căn hộ</t>
    </r>
    <r>
      <rPr>
        <b/>
        <sz val="11"/>
        <rFont val="Times New Roman"/>
        <family val="1"/>
      </rPr>
      <t xml:space="preserve"> </t>
    </r>
    <r>
      <rPr>
        <sz val="11"/>
        <rFont val="Times New Roman"/>
        <family val="1"/>
      </rPr>
      <t xml:space="preserve"> (Dự kiến quý II/2025)</t>
    </r>
  </si>
  <si>
    <t>Tặng 1 chỉ vàng cho khách mua tại sự kiện ngày 9/9/2023</t>
  </si>
  <si>
    <r>
      <rPr>
        <b/>
        <u/>
        <sz val="14"/>
        <rFont val="Times New Roman"/>
        <family val="1"/>
      </rPr>
      <t>Phương án 2</t>
    </r>
    <r>
      <rPr>
        <b/>
        <sz val="14"/>
        <rFont val="Times New Roman"/>
        <family val="1"/>
      </rPr>
      <t>:</t>
    </r>
    <r>
      <rPr>
        <b/>
        <u/>
        <sz val="14"/>
        <rFont val="Times New Roman"/>
        <family val="1"/>
      </rPr>
      <t xml:space="preserve"> </t>
    </r>
    <r>
      <rPr>
        <b/>
        <sz val="14"/>
        <rFont val="Times New Roman"/>
        <family val="1"/>
      </rPr>
      <t>Hỗ trợ lãi suất ngân hàng trong 18 tháng</t>
    </r>
  </si>
  <si>
    <t>ĐƠN GIÁ SAU CHIẾT KHẨU VÀ ĐÃ BAO GỒM KPBT</t>
  </si>
  <si>
    <t>Đơn giá sau chiết khấu (Không bao gồm KPBT)</t>
  </si>
  <si>
    <r>
      <t>Đơn giá</t>
    </r>
    <r>
      <rPr>
        <i/>
        <sz val="13"/>
        <rFont val="Times New Roman"/>
        <family val="1"/>
      </rPr>
      <t xml:space="preserve"> sau chiết khấu</t>
    </r>
    <r>
      <rPr>
        <sz val="13"/>
        <rFont val="Times New Roman"/>
        <family val="1"/>
      </rPr>
      <t xml:space="preserve"> (Không bao gồm KPBT)</t>
    </r>
    <r>
      <rPr>
        <i/>
        <sz val="13"/>
        <rFont val="Times New Roman"/>
        <family val="1"/>
      </rPr>
      <t xml:space="preserve"> (Unit Price after discount - not including maintenance fee)</t>
    </r>
  </si>
  <si>
    <t>b</t>
  </si>
  <si>
    <t>Đơn giá (Không bao gồm KPBT)</t>
  </si>
  <si>
    <t>Ký Hợp đồng mua bán, trong vòng 07 ngày kể từ ngày ký đơn ĐKGC</t>
  </si>
  <si>
    <t>20% giá bán căn hộ (đã bao gồm VAT)</t>
  </si>
  <si>
    <r>
      <t>20% giá bán căn hộ (đã bao gồm VAT và tiền đặt cọc)/ 2</t>
    </r>
    <r>
      <rPr>
        <i/>
        <sz val="13"/>
        <rFont val="Times New Roman"/>
        <family val="1"/>
      </rPr>
      <t>0% of sales price (included VAT and deposit)</t>
    </r>
  </si>
  <si>
    <r>
      <t>Khi ký HĐMB, trong vòng 07 ngày kể từ ngày ký đơn ĐKGC/</t>
    </r>
    <r>
      <rPr>
        <i/>
        <sz val="13"/>
        <rFont val="Times New Roman"/>
        <family val="1"/>
      </rPr>
      <t>Sign CSPC, within 07 days from signing Application)</t>
    </r>
  </si>
  <si>
    <r>
      <t>Lần 4
4</t>
    </r>
    <r>
      <rPr>
        <i/>
        <vertAlign val="superscript"/>
        <sz val="13"/>
        <rFont val="Times New Roman"/>
        <family val="1"/>
      </rPr>
      <t>th</t>
    </r>
    <r>
      <rPr>
        <i/>
        <sz val="13"/>
        <rFont val="Times New Roman"/>
        <family val="1"/>
      </rPr>
      <t xml:space="preserve"> payment</t>
    </r>
  </si>
  <si>
    <r>
      <t>Lần 5
5</t>
    </r>
    <r>
      <rPr>
        <i/>
        <vertAlign val="superscript"/>
        <sz val="13"/>
        <rFont val="Times New Roman"/>
        <family val="1"/>
      </rPr>
      <t>th</t>
    </r>
    <r>
      <rPr>
        <i/>
        <sz val="13"/>
        <rFont val="Times New Roman"/>
        <family val="1"/>
      </rPr>
      <t xml:space="preserve"> payment</t>
    </r>
  </si>
  <si>
    <t>Khi ký Hợp đồng mua bán, trong vòng 07 ngày kể từ ngày ký đơn ĐKGC</t>
  </si>
  <si>
    <r>
      <t>Lần 2
2n</t>
    </r>
    <r>
      <rPr>
        <vertAlign val="superscript"/>
        <sz val="13"/>
        <rFont val="Times New Roman"/>
        <family val="1"/>
      </rPr>
      <t>d</t>
    </r>
    <r>
      <rPr>
        <i/>
        <sz val="13"/>
        <rFont val="Times New Roman"/>
        <family val="1"/>
      </rPr>
      <t xml:space="preserve"> payment</t>
    </r>
  </si>
  <si>
    <r>
      <t>Lần 3
3rd</t>
    </r>
    <r>
      <rPr>
        <i/>
        <sz val="13"/>
        <rFont val="Times New Roman"/>
        <family val="1"/>
      </rPr>
      <t xml:space="preserve"> payment</t>
    </r>
  </si>
  <si>
    <r>
      <t xml:space="preserve">Tổng số tiền nộp lần 5 
</t>
    </r>
    <r>
      <rPr>
        <i/>
        <sz val="13"/>
        <rFont val="Times New Roman"/>
        <family val="1"/>
      </rPr>
      <t>Total amount of 6th payment</t>
    </r>
    <r>
      <rPr>
        <sz val="13"/>
        <rFont val="Times New Roman"/>
        <family val="1"/>
      </rPr>
      <t>= (1) + (2)</t>
    </r>
  </si>
  <si>
    <t>7'0</t>
  </si>
  <si>
    <t xml:space="preserve"> NH</t>
  </si>
  <si>
    <t>ĐƠN GIÁ TRÊN HĐMB (BAO GỒM KPBT 2%)</t>
  </si>
  <si>
    <t xml:space="preserve">Không muộn hơn ngày 15/1/2025 </t>
  </si>
  <si>
    <t>Không muộn hơn ngày 15/12/2024</t>
  </si>
  <si>
    <t>Không muộn hơn ngày 15/09/2024</t>
  </si>
  <si>
    <t xml:space="preserve"> Theo thông báo nhận bàn giao căn hộ</t>
  </si>
  <si>
    <t>Thời gian áp dụng: Từ ngày 15/05/2024 đến khi có chính sách mới</t>
  </si>
  <si>
    <t>Hỗ trợ tiền thuê (trừ trực tiếp vào giá bán căn hộ sau khi chiết khấu 7%)</t>
  </si>
  <si>
    <r>
      <t xml:space="preserve">Chiết khấu hỗ trợ tiền thuê (trừ trực tiếp vào giá bán căn hộ sau khi chiết khấu 7%)/ </t>
    </r>
    <r>
      <rPr>
        <i/>
        <sz val="12"/>
        <rFont val="Times New Roman"/>
        <family val="1"/>
      </rPr>
      <t>Discount</t>
    </r>
    <r>
      <rPr>
        <sz val="12"/>
        <rFont val="Times New Roman"/>
        <family val="1"/>
      </rPr>
      <t xml:space="preserve"> r</t>
    </r>
    <r>
      <rPr>
        <i/>
        <sz val="12"/>
        <rFont val="Times New Roman"/>
        <family val="1"/>
      </rPr>
      <t>ent support equivalent (</t>
    </r>
  </si>
  <si>
    <r>
      <t xml:space="preserve">Tháng 9 năm 2024/ </t>
    </r>
    <r>
      <rPr>
        <i/>
        <sz val="13"/>
        <rFont val="Times New Roman"/>
        <family val="1"/>
      </rPr>
      <t>September 2024</t>
    </r>
  </si>
  <si>
    <r>
      <t xml:space="preserve">Không muộn hơn ngày 15/12/2024 </t>
    </r>
    <r>
      <rPr>
        <i/>
        <sz val="13"/>
        <rFont val="Times New Roman"/>
        <family val="1"/>
      </rPr>
      <t>(No later than 15</t>
    </r>
    <r>
      <rPr>
        <i/>
        <vertAlign val="superscript"/>
        <sz val="13"/>
        <rFont val="Times New Roman"/>
        <family val="1"/>
      </rPr>
      <t>th</t>
    </r>
    <r>
      <rPr>
        <i/>
        <sz val="13"/>
        <rFont val="Times New Roman"/>
        <family val="1"/>
      </rPr>
      <t xml:space="preserve"> December 2024)</t>
    </r>
  </si>
  <si>
    <r>
      <t xml:space="preserve">Thời gian áp dụng: Từ ngày 15/05/2024 đến khi có thông báo mới/
 </t>
    </r>
    <r>
      <rPr>
        <i/>
        <sz val="14"/>
        <rFont val="Times New Roman"/>
        <family val="1"/>
      </rPr>
      <t>Application period: From 15</t>
    </r>
    <r>
      <rPr>
        <i/>
        <vertAlign val="superscript"/>
        <sz val="14"/>
        <rFont val="Times New Roman"/>
        <family val="1"/>
      </rPr>
      <t>th</t>
    </r>
    <r>
      <rPr>
        <i/>
        <sz val="14"/>
        <rFont val="Times New Roman"/>
        <family val="1"/>
      </rPr>
      <t xml:space="preserve"> May 2024 to issued new policy</t>
    </r>
  </si>
  <si>
    <r>
      <t xml:space="preserve">Không muộn hơn ngày 15/9/2024 </t>
    </r>
    <r>
      <rPr>
        <i/>
        <sz val="13"/>
        <rFont val="Times New Roman"/>
        <family val="1"/>
      </rPr>
      <t>(No later than 15</t>
    </r>
    <r>
      <rPr>
        <i/>
        <vertAlign val="superscript"/>
        <sz val="13"/>
        <rFont val="Times New Roman"/>
        <family val="1"/>
      </rPr>
      <t>th</t>
    </r>
    <r>
      <rPr>
        <i/>
        <sz val="13"/>
        <rFont val="Times New Roman"/>
        <family val="1"/>
      </rPr>
      <t xml:space="preserve"> September 2024)</t>
    </r>
  </si>
  <si>
    <t>Miễn phí tất toán trước hạn 1 lần/1 căn</t>
  </si>
  <si>
    <t>Tổng số tiền HTLS các đợt (bao gồm miễn phí tất toán trước hạn 1 lần)</t>
  </si>
  <si>
    <t>Thời gian áp dụng: Từ ngày 15/05/2023 đến khi có chính sách mới</t>
  </si>
  <si>
    <t>Miễn phí tất toán trước hạn 1 lần/ 1 căn</t>
  </si>
  <si>
    <t>Tháng 9/2024 (Không muộn hơn ngày 15/09/2024)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</si>
</sst>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-* #,##0.00\ _₫_-;\-* #,##0.00\ _₫_-;_-* &quot;-&quot;??\ _₫_-;_-@_-"/>
    <numFmt numFmtId="165" formatCode="_(* #,##0_);_(* \(#,##0\);_(* &quot;-&quot;??_);_(@_)"/>
    <numFmt numFmtId="166" formatCode="_-* #,##0_-;\-* #,##0_-;_-* &quot;-&quot;_-;_-@_-"/>
    <numFmt numFmtId="167" formatCode="[$-1010000]d/m/yyyy;@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b/>
      <vertAlign val="superscript"/>
      <sz val="13"/>
      <color theme="0"/>
      <name val="Times New Roman"/>
      <family val="1"/>
    </font>
    <font>
      <sz val="13"/>
      <name val="Times New Roman"/>
      <family val="1"/>
    </font>
    <font>
      <b/>
      <sz val="18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vertAlign val="superscript"/>
      <sz val="12"/>
      <name val="Times New Roman"/>
      <family val="1"/>
    </font>
    <font>
      <b/>
      <i/>
      <sz val="12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i/>
      <sz val="12"/>
      <name val="Times New Roman"/>
      <family val="1"/>
    </font>
    <font>
      <b/>
      <sz val="13"/>
      <name val="Times New Roman"/>
      <family val="1"/>
    </font>
    <font>
      <b/>
      <sz val="13"/>
      <name val="Times New Roman"/>
      <family val="1"/>
      <charset val="163"/>
    </font>
    <font>
      <b/>
      <i/>
      <sz val="18"/>
      <name val="Times New Roman"/>
      <family val="1"/>
    </font>
    <font>
      <i/>
      <sz val="13"/>
      <name val="Times New Roman"/>
      <family val="1"/>
    </font>
    <font>
      <b/>
      <i/>
      <sz val="13"/>
      <name val="Times New Roman"/>
      <family val="1"/>
    </font>
    <font>
      <vertAlign val="superscript"/>
      <sz val="13"/>
      <name val="Times New Roman"/>
      <family val="1"/>
    </font>
    <font>
      <i/>
      <vertAlign val="superscript"/>
      <sz val="14"/>
      <name val="Times New Roman"/>
      <family val="1"/>
    </font>
    <font>
      <sz val="8"/>
      <name val="Calibri"/>
      <family val="2"/>
      <scheme val="minor"/>
    </font>
    <font>
      <sz val="11"/>
      <color theme="0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color rgb="FFFF0000"/>
      <name val="Times New Roman"/>
      <family val="1"/>
    </font>
    <font>
      <sz val="13"/>
      <color theme="0"/>
      <name val="Times New Roman"/>
      <family val="1"/>
    </font>
    <font>
      <i/>
      <vertAlign val="superscript"/>
      <sz val="13"/>
      <name val="Times New Roman"/>
      <family val="1"/>
    </font>
    <font>
      <b/>
      <u/>
      <sz val="14"/>
      <name val="Times New Roman"/>
      <family val="1"/>
    </font>
    <font>
      <b/>
      <sz val="12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4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165" fontId="2" fillId="0" borderId="1" xfId="1" applyNumberFormat="1" applyFont="1" applyBorder="1"/>
    <xf numFmtId="165" fontId="2" fillId="0" borderId="0" xfId="0" applyNumberFormat="1" applyFont="1"/>
    <xf numFmtId="165" fontId="8" fillId="0" borderId="1" xfId="0" applyNumberFormat="1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5" fontId="2" fillId="0" borderId="1" xfId="0" applyNumberFormat="1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/>
    </xf>
    <xf numFmtId="165" fontId="5" fillId="3" borderId="7" xfId="0" applyNumberFormat="1" applyFont="1" applyFill="1" applyBorder="1" applyAlignment="1">
      <alignment horizontal="right" vertical="center" wrapText="1"/>
    </xf>
    <xf numFmtId="0" fontId="6" fillId="3" borderId="0" xfId="0" applyFont="1" applyFill="1" applyAlignment="1">
      <alignment vertical="center"/>
    </xf>
    <xf numFmtId="14" fontId="4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5" fontId="4" fillId="3" borderId="0" xfId="1" applyNumberFormat="1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14" fontId="9" fillId="3" borderId="0" xfId="0" applyNumberFormat="1" applyFont="1" applyFill="1" applyAlignment="1">
      <alignment vertical="center" wrapText="1"/>
    </xf>
    <xf numFmtId="0" fontId="5" fillId="3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vertical="center"/>
    </xf>
    <xf numFmtId="0" fontId="6" fillId="3" borderId="1" xfId="0" applyFont="1" applyFill="1" applyBorder="1" applyAlignment="1">
      <alignment horizontal="right" vertical="center" wrapText="1"/>
    </xf>
    <xf numFmtId="0" fontId="6" fillId="3" borderId="25" xfId="0" applyFont="1" applyFill="1" applyBorder="1" applyAlignment="1">
      <alignment horizontal="right" vertical="center" wrapText="1"/>
    </xf>
    <xf numFmtId="0" fontId="6" fillId="3" borderId="1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165" fontId="4" fillId="3" borderId="1" xfId="1" applyNumberFormat="1" applyFont="1" applyFill="1" applyBorder="1" applyAlignment="1">
      <alignment horizontal="center" vertical="center"/>
    </xf>
    <xf numFmtId="0" fontId="5" fillId="3" borderId="0" xfId="0" applyFont="1" applyFill="1"/>
    <xf numFmtId="165" fontId="4" fillId="3" borderId="0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horizontal="right" vertical="center" wrapText="1"/>
    </xf>
    <xf numFmtId="39" fontId="4" fillId="3" borderId="7" xfId="1" applyNumberFormat="1" applyFont="1" applyFill="1" applyBorder="1" applyAlignment="1">
      <alignment horizontal="right" vertical="center" wrapText="1"/>
    </xf>
    <xf numFmtId="14" fontId="4" fillId="3" borderId="4" xfId="0" applyNumberFormat="1" applyFont="1" applyFill="1" applyBorder="1" applyAlignment="1">
      <alignment horizontal="left" vertical="center" wrapText="1"/>
    </xf>
    <xf numFmtId="14" fontId="4" fillId="3" borderId="5" xfId="0" applyNumberFormat="1" applyFont="1" applyFill="1" applyBorder="1" applyAlignment="1">
      <alignment horizontal="left" vertical="center" wrapText="1"/>
    </xf>
    <xf numFmtId="43" fontId="4" fillId="3" borderId="7" xfId="1" applyFont="1" applyFill="1" applyBorder="1" applyAlignment="1">
      <alignment horizontal="right" vertical="center" wrapText="1"/>
    </xf>
    <xf numFmtId="165" fontId="4" fillId="3" borderId="7" xfId="1" applyNumberFormat="1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center" vertical="center"/>
    </xf>
    <xf numFmtId="165" fontId="6" fillId="3" borderId="1" xfId="1" applyNumberFormat="1" applyFont="1" applyFill="1" applyBorder="1" applyAlignment="1">
      <alignment horizontal="center" vertical="center"/>
    </xf>
    <xf numFmtId="165" fontId="14" fillId="3" borderId="7" xfId="0" applyNumberFormat="1" applyFont="1" applyFill="1" applyBorder="1" applyAlignment="1">
      <alignment horizontal="right" vertical="center" wrapText="1"/>
    </xf>
    <xf numFmtId="165" fontId="6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/>
    </xf>
    <xf numFmtId="14" fontId="5" fillId="3" borderId="4" xfId="0" applyNumberFormat="1" applyFont="1" applyFill="1" applyBorder="1" applyAlignment="1">
      <alignment horizontal="left" vertical="center" wrapText="1"/>
    </xf>
    <xf numFmtId="14" fontId="5" fillId="3" borderId="5" xfId="0" applyNumberFormat="1" applyFont="1" applyFill="1" applyBorder="1" applyAlignment="1">
      <alignment horizontal="left" vertical="center" wrapText="1"/>
    </xf>
    <xf numFmtId="165" fontId="5" fillId="3" borderId="1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5" fontId="4" fillId="3" borderId="7" xfId="0" applyNumberFormat="1" applyFont="1" applyFill="1" applyBorder="1" applyAlignment="1">
      <alignment horizontal="right" vertical="center" wrapText="1"/>
    </xf>
    <xf numFmtId="165" fontId="8" fillId="3" borderId="1" xfId="1" applyNumberFormat="1" applyFont="1" applyFill="1" applyBorder="1" applyAlignment="1">
      <alignment horizontal="center" vertical="center"/>
    </xf>
    <xf numFmtId="0" fontId="4" fillId="3" borderId="1" xfId="1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vertical="center"/>
    </xf>
    <xf numFmtId="0" fontId="4" fillId="3" borderId="22" xfId="0" applyFont="1" applyFill="1" applyBorder="1" applyAlignment="1">
      <alignment vertical="center"/>
    </xf>
    <xf numFmtId="165" fontId="4" fillId="3" borderId="23" xfId="0" applyNumberFormat="1" applyFont="1" applyFill="1" applyBorder="1" applyAlignment="1">
      <alignment vertical="center"/>
    </xf>
    <xf numFmtId="0" fontId="5" fillId="3" borderId="0" xfId="0" applyFont="1" applyFill="1" applyAlignment="1">
      <alignment horizontal="left" vertical="top" wrapText="1"/>
    </xf>
    <xf numFmtId="0" fontId="5" fillId="3" borderId="6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left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14" fontId="15" fillId="3" borderId="1" xfId="1" quotePrefix="1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41" fontId="5" fillId="3" borderId="7" xfId="0" applyNumberFormat="1" applyFont="1" applyFill="1" applyBorder="1" applyAlignment="1">
      <alignment horizontal="right" vertical="center" wrapText="1"/>
    </xf>
    <xf numFmtId="165" fontId="5" fillId="3" borderId="0" xfId="0" applyNumberFormat="1" applyFont="1" applyFill="1" applyAlignment="1">
      <alignment vertical="center"/>
    </xf>
    <xf numFmtId="0" fontId="5" fillId="3" borderId="12" xfId="1" applyNumberFormat="1" applyFont="1" applyFill="1" applyBorder="1" applyAlignment="1">
      <alignment horizontal="left" vertical="center" wrapText="1"/>
    </xf>
    <xf numFmtId="41" fontId="5" fillId="3" borderId="23" xfId="0" applyNumberFormat="1" applyFont="1" applyFill="1" applyBorder="1" applyAlignment="1">
      <alignment horizontal="right" vertical="center" wrapText="1"/>
    </xf>
    <xf numFmtId="0" fontId="5" fillId="3" borderId="31" xfId="1" applyNumberFormat="1" applyFont="1" applyFill="1" applyBorder="1" applyAlignment="1">
      <alignment horizontal="left" vertical="center" wrapText="1"/>
    </xf>
    <xf numFmtId="41" fontId="5" fillId="3" borderId="33" xfId="0" applyNumberFormat="1" applyFont="1" applyFill="1" applyBorder="1" applyAlignment="1">
      <alignment horizontal="right" vertical="center" wrapText="1"/>
    </xf>
    <xf numFmtId="41" fontId="5" fillId="3" borderId="36" xfId="0" applyNumberFormat="1" applyFont="1" applyFill="1" applyBorder="1" applyAlignment="1">
      <alignment horizontal="right" vertical="center" wrapText="1"/>
    </xf>
    <xf numFmtId="165" fontId="6" fillId="3" borderId="8" xfId="0" applyNumberFormat="1" applyFont="1" applyFill="1" applyBorder="1" applyAlignment="1">
      <alignment horizontal="right" vertical="center" wrapText="1"/>
    </xf>
    <xf numFmtId="0" fontId="18" fillId="3" borderId="0" xfId="0" applyFont="1" applyFill="1" applyAlignment="1">
      <alignment horizontal="center" vertical="center"/>
    </xf>
    <xf numFmtId="14" fontId="18" fillId="3" borderId="0" xfId="0" applyNumberFormat="1" applyFont="1" applyFill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6" fillId="4" borderId="7" xfId="0" applyFont="1" applyFill="1" applyBorder="1" applyAlignment="1">
      <alignment horizontal="right" vertical="center" wrapText="1"/>
    </xf>
    <xf numFmtId="0" fontId="6" fillId="3" borderId="14" xfId="0" applyFont="1" applyFill="1" applyBorder="1" applyAlignment="1">
      <alignment horizontal="center" vertical="center" wrapText="1"/>
    </xf>
    <xf numFmtId="14" fontId="6" fillId="3" borderId="17" xfId="0" applyNumberFormat="1" applyFont="1" applyFill="1" applyBorder="1" applyAlignment="1">
      <alignment horizontal="center" vertical="center" wrapText="1"/>
    </xf>
    <xf numFmtId="9" fontId="6" fillId="3" borderId="17" xfId="2" applyFont="1" applyFill="1" applyBorder="1" applyAlignment="1">
      <alignment horizontal="center" vertical="center" wrapText="1"/>
    </xf>
    <xf numFmtId="9" fontId="6" fillId="3" borderId="17" xfId="0" applyNumberFormat="1" applyFont="1" applyFill="1" applyBorder="1" applyAlignment="1">
      <alignment horizontal="center" vertical="center" wrapText="1"/>
    </xf>
    <xf numFmtId="9" fontId="6" fillId="3" borderId="18" xfId="0" applyNumberFormat="1" applyFont="1" applyFill="1" applyBorder="1" applyAlignment="1">
      <alignment horizontal="center" vertical="center" wrapText="1"/>
    </xf>
    <xf numFmtId="165" fontId="14" fillId="4" borderId="7" xfId="0" applyNumberFormat="1" applyFont="1" applyFill="1" applyBorder="1" applyAlignment="1">
      <alignment horizontal="right" vertical="center" wrapText="1"/>
    </xf>
    <xf numFmtId="14" fontId="6" fillId="3" borderId="5" xfId="0" applyNumberFormat="1" applyFont="1" applyFill="1" applyBorder="1" applyAlignment="1">
      <alignment horizontal="left" vertical="center" wrapText="1"/>
    </xf>
    <xf numFmtId="9" fontId="6" fillId="3" borderId="1" xfId="2" applyFont="1" applyFill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5" fontId="5" fillId="3" borderId="0" xfId="0" applyNumberFormat="1" applyFont="1" applyFill="1" applyAlignment="1">
      <alignment horizontal="left" vertical="center"/>
    </xf>
    <xf numFmtId="165" fontId="6" fillId="3" borderId="1" xfId="1" quotePrefix="1" applyNumberFormat="1" applyFont="1" applyFill="1" applyBorder="1" applyAlignment="1">
      <alignment horizontal="center" vertical="center"/>
    </xf>
    <xf numFmtId="165" fontId="5" fillId="3" borderId="0" xfId="0" applyNumberFormat="1" applyFont="1" applyFill="1" applyAlignment="1">
      <alignment horizontal="left" vertical="center" wrapText="1"/>
    </xf>
    <xf numFmtId="164" fontId="15" fillId="3" borderId="0" xfId="0" applyNumberFormat="1" applyFont="1" applyFill="1" applyAlignment="1">
      <alignment horizontal="left" vertical="center" wrapText="1"/>
    </xf>
    <xf numFmtId="165" fontId="15" fillId="3" borderId="0" xfId="0" applyNumberFormat="1" applyFont="1" applyFill="1" applyAlignment="1">
      <alignment horizontal="left" vertical="center" wrapText="1"/>
    </xf>
    <xf numFmtId="0" fontId="8" fillId="3" borderId="0" xfId="0" applyFont="1" applyFill="1" applyAlignment="1">
      <alignment vertical="center"/>
    </xf>
    <xf numFmtId="0" fontId="18" fillId="3" borderId="1" xfId="0" applyFont="1" applyFill="1" applyBorder="1" applyAlignment="1">
      <alignment horizontal="right" vertical="center" wrapText="1"/>
    </xf>
    <xf numFmtId="0" fontId="18" fillId="3" borderId="25" xfId="0" applyFont="1" applyFill="1" applyBorder="1" applyAlignment="1">
      <alignment horizontal="right" vertical="center" wrapText="1"/>
    </xf>
    <xf numFmtId="0" fontId="18" fillId="3" borderId="14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4" fontId="8" fillId="3" borderId="4" xfId="0" applyNumberFormat="1" applyFont="1" applyFill="1" applyBorder="1" applyAlignment="1">
      <alignment horizontal="left" vertical="center" wrapText="1"/>
    </xf>
    <xf numFmtId="14" fontId="8" fillId="3" borderId="5" xfId="0" applyNumberFormat="1" applyFont="1" applyFill="1" applyBorder="1" applyAlignment="1">
      <alignment horizontal="left" vertical="center" wrapText="1"/>
    </xf>
    <xf numFmtId="0" fontId="18" fillId="4" borderId="7" xfId="0" applyFont="1" applyFill="1" applyBorder="1" applyAlignment="1">
      <alignment horizontal="right" vertical="center" wrapText="1"/>
    </xf>
    <xf numFmtId="165" fontId="8" fillId="3" borderId="0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horizontal="right" vertical="center" wrapText="1"/>
    </xf>
    <xf numFmtId="39" fontId="8" fillId="3" borderId="7" xfId="1" applyNumberFormat="1" applyFont="1" applyFill="1" applyBorder="1" applyAlignment="1">
      <alignment horizontal="right" vertical="center" wrapText="1"/>
    </xf>
    <xf numFmtId="43" fontId="8" fillId="3" borderId="7" xfId="1" applyFont="1" applyFill="1" applyBorder="1" applyAlignment="1">
      <alignment horizontal="right" vertical="center" wrapText="1"/>
    </xf>
    <xf numFmtId="165" fontId="8" fillId="3" borderId="7" xfId="1" applyNumberFormat="1" applyFont="1" applyFill="1" applyBorder="1" applyAlignment="1">
      <alignment horizontal="right" vertical="center"/>
    </xf>
    <xf numFmtId="0" fontId="18" fillId="3" borderId="6" xfId="0" applyFont="1" applyFill="1" applyBorder="1" applyAlignment="1">
      <alignment horizontal="center" vertical="center"/>
    </xf>
    <xf numFmtId="165" fontId="18" fillId="3" borderId="1" xfId="1" applyNumberFormat="1" applyFont="1" applyFill="1" applyBorder="1" applyAlignment="1">
      <alignment horizontal="center" vertical="center"/>
    </xf>
    <xf numFmtId="165" fontId="18" fillId="3" borderId="7" xfId="0" applyNumberFormat="1" applyFont="1" applyFill="1" applyBorder="1" applyAlignment="1">
      <alignment horizontal="right" vertical="center" wrapText="1"/>
    </xf>
    <xf numFmtId="165" fontId="8" fillId="3" borderId="7" xfId="0" applyNumberFormat="1" applyFont="1" applyFill="1" applyBorder="1" applyAlignment="1">
      <alignment horizontal="right" vertical="center" wrapText="1"/>
    </xf>
    <xf numFmtId="9" fontId="18" fillId="3" borderId="1" xfId="2" applyFont="1" applyFill="1" applyBorder="1" applyAlignment="1">
      <alignment horizontal="center" vertical="center"/>
    </xf>
    <xf numFmtId="0" fontId="8" fillId="3" borderId="1" xfId="1" applyNumberFormat="1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vertical="center"/>
    </xf>
    <xf numFmtId="0" fontId="8" fillId="3" borderId="22" xfId="0" applyFont="1" applyFill="1" applyBorder="1" applyAlignment="1">
      <alignment vertical="center"/>
    </xf>
    <xf numFmtId="165" fontId="8" fillId="3" borderId="23" xfId="0" applyNumberFormat="1" applyFont="1" applyFill="1" applyBorder="1" applyAlignment="1">
      <alignment vertical="center"/>
    </xf>
    <xf numFmtId="0" fontId="18" fillId="3" borderId="14" xfId="0" applyFont="1" applyFill="1" applyBorder="1" applyAlignment="1">
      <alignment horizontal="center" vertical="center" wrapText="1"/>
    </xf>
    <xf numFmtId="14" fontId="18" fillId="3" borderId="17" xfId="0" applyNumberFormat="1" applyFont="1" applyFill="1" applyBorder="1" applyAlignment="1">
      <alignment horizontal="center" vertical="center" wrapText="1"/>
    </xf>
    <xf numFmtId="9" fontId="18" fillId="3" borderId="17" xfId="2" applyFont="1" applyFill="1" applyBorder="1" applyAlignment="1">
      <alignment horizontal="center" vertical="center" wrapText="1"/>
    </xf>
    <xf numFmtId="9" fontId="18" fillId="3" borderId="17" xfId="0" applyNumberFormat="1" applyFont="1" applyFill="1" applyBorder="1" applyAlignment="1">
      <alignment horizontal="center" vertical="center" wrapText="1"/>
    </xf>
    <xf numFmtId="9" fontId="18" fillId="3" borderId="18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left" vertical="center" wrapText="1"/>
    </xf>
    <xf numFmtId="14" fontId="18" fillId="3" borderId="1" xfId="1" quotePrefix="1" applyNumberFormat="1" applyFont="1" applyFill="1" applyBorder="1" applyAlignment="1">
      <alignment horizontal="center" vertical="center" wrapText="1"/>
    </xf>
    <xf numFmtId="0" fontId="8" fillId="3" borderId="1" xfId="1" applyNumberFormat="1" applyFont="1" applyFill="1" applyBorder="1" applyAlignment="1">
      <alignment vertical="center" wrapText="1"/>
    </xf>
    <xf numFmtId="41" fontId="8" fillId="3" borderId="7" xfId="0" applyNumberFormat="1" applyFont="1" applyFill="1" applyBorder="1" applyAlignment="1">
      <alignment horizontal="right" vertical="center" wrapText="1"/>
    </xf>
    <xf numFmtId="41" fontId="8" fillId="3" borderId="23" xfId="0" applyNumberFormat="1" applyFont="1" applyFill="1" applyBorder="1" applyAlignment="1">
      <alignment horizontal="right" vertical="center" wrapText="1"/>
    </xf>
    <xf numFmtId="41" fontId="8" fillId="3" borderId="33" xfId="0" applyNumberFormat="1" applyFont="1" applyFill="1" applyBorder="1" applyAlignment="1">
      <alignment horizontal="right" vertical="center" wrapText="1"/>
    </xf>
    <xf numFmtId="41" fontId="8" fillId="3" borderId="36" xfId="0" applyNumberFormat="1" applyFont="1" applyFill="1" applyBorder="1" applyAlignment="1">
      <alignment horizontal="right" vertical="center" wrapText="1"/>
    </xf>
    <xf numFmtId="165" fontId="18" fillId="3" borderId="8" xfId="0" applyNumberFormat="1" applyFont="1" applyFill="1" applyBorder="1" applyAlignment="1">
      <alignment horizontal="right" vertical="center" wrapText="1"/>
    </xf>
    <xf numFmtId="14" fontId="8" fillId="3" borderId="0" xfId="0" applyNumberFormat="1" applyFont="1" applyFill="1" applyAlignment="1">
      <alignment horizontal="center" vertical="center" wrapText="1"/>
    </xf>
    <xf numFmtId="43" fontId="5" fillId="3" borderId="0" xfId="0" applyNumberFormat="1" applyFont="1" applyFill="1" applyAlignment="1">
      <alignment horizontal="left" vertical="center"/>
    </xf>
    <xf numFmtId="165" fontId="4" fillId="4" borderId="7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65" fontId="8" fillId="4" borderId="7" xfId="0" applyNumberFormat="1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3" borderId="25" xfId="1" applyNumberFormat="1" applyFont="1" applyFill="1" applyBorder="1" applyAlignment="1">
      <alignment horizontal="left" vertical="center" wrapText="1"/>
    </xf>
    <xf numFmtId="0" fontId="5" fillId="3" borderId="40" xfId="1" applyNumberFormat="1" applyFont="1" applyFill="1" applyBorder="1" applyAlignment="1">
      <alignment horizontal="left" vertical="center" wrapText="1"/>
    </xf>
    <xf numFmtId="0" fontId="5" fillId="3" borderId="41" xfId="1" applyNumberFormat="1" applyFont="1" applyFill="1" applyBorder="1" applyAlignment="1">
      <alignment vertical="center" wrapText="1"/>
    </xf>
    <xf numFmtId="165" fontId="4" fillId="3" borderId="1" xfId="1" applyNumberFormat="1" applyFont="1" applyFill="1" applyBorder="1" applyAlignment="1">
      <alignment horizontal="center" vertical="center" wrapText="1"/>
    </xf>
    <xf numFmtId="14" fontId="5" fillId="3" borderId="1" xfId="1" quotePrefix="1" applyNumberFormat="1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14" fontId="5" fillId="3" borderId="25" xfId="0" applyNumberFormat="1" applyFont="1" applyFill="1" applyBorder="1" applyAlignment="1">
      <alignment horizontal="left" vertical="center" wrapText="1"/>
    </xf>
    <xf numFmtId="14" fontId="5" fillId="3" borderId="24" xfId="1" applyNumberFormat="1" applyFont="1" applyFill="1" applyBorder="1" applyAlignment="1">
      <alignment horizontal="center" vertical="center" wrapText="1"/>
    </xf>
    <xf numFmtId="165" fontId="6" fillId="3" borderId="11" xfId="1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25" xfId="1" applyNumberFormat="1" applyFont="1" applyFill="1" applyBorder="1" applyAlignment="1">
      <alignment vertical="center" wrapText="1"/>
    </xf>
    <xf numFmtId="165" fontId="5" fillId="3" borderId="4" xfId="1" applyNumberFormat="1" applyFont="1" applyFill="1" applyBorder="1" applyAlignment="1">
      <alignment horizontal="center" vertical="center"/>
    </xf>
    <xf numFmtId="9" fontId="6" fillId="3" borderId="15" xfId="0" applyNumberFormat="1" applyFont="1" applyFill="1" applyBorder="1" applyAlignment="1">
      <alignment horizontal="center" vertical="center" wrapText="1"/>
    </xf>
    <xf numFmtId="14" fontId="5" fillId="3" borderId="4" xfId="1" applyNumberFormat="1" applyFont="1" applyFill="1" applyBorder="1" applyAlignment="1">
      <alignment horizontal="center" vertical="center" wrapText="1"/>
    </xf>
    <xf numFmtId="14" fontId="5" fillId="3" borderId="44" xfId="1" applyNumberFormat="1" applyFont="1" applyFill="1" applyBorder="1" applyAlignment="1">
      <alignment horizontal="center" vertical="center" wrapText="1"/>
    </xf>
    <xf numFmtId="165" fontId="5" fillId="3" borderId="45" xfId="0" applyNumberFormat="1" applyFont="1" applyFill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41" fontId="5" fillId="3" borderId="1" xfId="0" applyNumberFormat="1" applyFont="1" applyFill="1" applyBorder="1" applyAlignment="1">
      <alignment horizontal="right" vertical="center" wrapText="1"/>
    </xf>
    <xf numFmtId="165" fontId="5" fillId="3" borderId="46" xfId="1" applyNumberFormat="1" applyFont="1" applyFill="1" applyBorder="1" applyAlignment="1">
      <alignment vertical="center" wrapText="1"/>
    </xf>
    <xf numFmtId="41" fontId="5" fillId="3" borderId="43" xfId="0" applyNumberFormat="1" applyFont="1" applyFill="1" applyBorder="1" applyAlignment="1">
      <alignment horizontal="right" vertical="center" wrapText="1"/>
    </xf>
    <xf numFmtId="165" fontId="28" fillId="0" borderId="0" xfId="1" applyNumberFormat="1" applyFont="1" applyAlignment="1">
      <alignment horizontal="center"/>
    </xf>
    <xf numFmtId="165" fontId="0" fillId="0" borderId="0" xfId="1" applyNumberFormat="1" applyFont="1"/>
    <xf numFmtId="0" fontId="0" fillId="0" borderId="0" xfId="0" applyAlignment="1">
      <alignment horizontal="center"/>
    </xf>
    <xf numFmtId="165" fontId="28" fillId="0" borderId="0" xfId="1" applyNumberFormat="1" applyFont="1"/>
    <xf numFmtId="167" fontId="0" fillId="0" borderId="0" xfId="0" quotePrefix="1" applyNumberFormat="1"/>
    <xf numFmtId="9" fontId="0" fillId="0" borderId="0" xfId="0" applyNumberFormat="1"/>
    <xf numFmtId="165" fontId="0" fillId="0" borderId="0" xfId="0" applyNumberFormat="1"/>
    <xf numFmtId="9" fontId="28" fillId="0" borderId="0" xfId="0" applyNumberFormat="1" applyFont="1"/>
    <xf numFmtId="0" fontId="28" fillId="0" borderId="0" xfId="0" applyFont="1"/>
    <xf numFmtId="167" fontId="27" fillId="0" borderId="0" xfId="0" quotePrefix="1" applyNumberFormat="1" applyFont="1"/>
    <xf numFmtId="9" fontId="27" fillId="0" borderId="0" xfId="0" applyNumberFormat="1" applyFont="1"/>
    <xf numFmtId="165" fontId="28" fillId="0" borderId="27" xfId="1" applyNumberFormat="1" applyFont="1" applyBorder="1" applyAlignment="1">
      <alignment horizontal="center"/>
    </xf>
    <xf numFmtId="165" fontId="28" fillId="0" borderId="26" xfId="1" applyNumberFormat="1" applyFont="1" applyBorder="1" applyAlignment="1">
      <alignment horizontal="center"/>
    </xf>
    <xf numFmtId="165" fontId="28" fillId="0" borderId="27" xfId="1" applyNumberFormat="1" applyFont="1" applyBorder="1"/>
    <xf numFmtId="165" fontId="0" fillId="0" borderId="0" xfId="1" applyNumberFormat="1" applyFont="1" applyAlignment="1">
      <alignment horizontal="center"/>
    </xf>
    <xf numFmtId="0" fontId="0" fillId="0" borderId="27" xfId="0" applyBorder="1"/>
    <xf numFmtId="0" fontId="0" fillId="0" borderId="26" xfId="0" applyBorder="1"/>
    <xf numFmtId="165" fontId="0" fillId="0" borderId="27" xfId="1" applyNumberFormat="1" applyFont="1" applyBorder="1"/>
    <xf numFmtId="165" fontId="0" fillId="0" borderId="26" xfId="1" applyNumberFormat="1" applyFont="1" applyBorder="1"/>
    <xf numFmtId="165" fontId="0" fillId="0" borderId="27" xfId="0" applyNumberFormat="1" applyBorder="1"/>
    <xf numFmtId="165" fontId="0" fillId="0" borderId="26" xfId="0" applyNumberFormat="1" applyBorder="1"/>
    <xf numFmtId="14" fontId="0" fillId="0" borderId="0" xfId="0" applyNumberFormat="1"/>
    <xf numFmtId="165" fontId="28" fillId="0" borderId="47" xfId="1" applyNumberFormat="1" applyFont="1" applyBorder="1"/>
    <xf numFmtId="165" fontId="28" fillId="5" borderId="19" xfId="1" applyNumberFormat="1" applyFont="1" applyFill="1" applyBorder="1"/>
    <xf numFmtId="43" fontId="0" fillId="0" borderId="0" xfId="0" applyNumberFormat="1"/>
    <xf numFmtId="0" fontId="29" fillId="0" borderId="0" xfId="0" applyFont="1"/>
    <xf numFmtId="167" fontId="29" fillId="0" borderId="0" xfId="0" applyNumberFormat="1" applyFont="1"/>
    <xf numFmtId="165" fontId="29" fillId="0" borderId="0" xfId="0" applyNumberFormat="1" applyFont="1"/>
    <xf numFmtId="9" fontId="29" fillId="0" borderId="0" xfId="0" applyNumberFormat="1" applyFont="1"/>
    <xf numFmtId="165" fontId="3" fillId="6" borderId="1" xfId="0" applyNumberFormat="1" applyFont="1" applyFill="1" applyBorder="1" applyAlignment="1">
      <alignment horizontal="center" vertical="center"/>
    </xf>
    <xf numFmtId="14" fontId="8" fillId="3" borderId="1" xfId="1" applyNumberFormat="1" applyFont="1" applyFill="1" applyBorder="1" applyAlignment="1">
      <alignment horizontal="left" vertical="center" wrapText="1"/>
    </xf>
    <xf numFmtId="165" fontId="5" fillId="3" borderId="0" xfId="0" applyNumberFormat="1" applyFont="1" applyFill="1" applyAlignment="1">
      <alignment horizontal="left" vertical="top" wrapText="1"/>
    </xf>
    <xf numFmtId="0" fontId="5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vertical="center"/>
    </xf>
    <xf numFmtId="165" fontId="33" fillId="3" borderId="0" xfId="0" applyNumberFormat="1" applyFont="1" applyFill="1" applyAlignment="1">
      <alignment horizontal="left" vertical="center"/>
    </xf>
    <xf numFmtId="165" fontId="6" fillId="3" borderId="52" xfId="0" applyNumberFormat="1" applyFont="1" applyFill="1" applyBorder="1" applyAlignment="1">
      <alignment vertical="center"/>
    </xf>
    <xf numFmtId="165" fontId="6" fillId="3" borderId="56" xfId="0" applyNumberFormat="1" applyFont="1" applyFill="1" applyBorder="1" applyAlignment="1">
      <alignment horizontal="right" vertical="center" wrapText="1"/>
    </xf>
    <xf numFmtId="0" fontId="6" fillId="3" borderId="52" xfId="0" applyFont="1" applyFill="1" applyBorder="1" applyAlignment="1">
      <alignment horizontal="center" vertical="center" wrapText="1"/>
    </xf>
    <xf numFmtId="165" fontId="6" fillId="3" borderId="57" xfId="0" applyNumberFormat="1" applyFont="1" applyFill="1" applyBorder="1" applyAlignment="1">
      <alignment horizontal="right" vertical="center" wrapText="1"/>
    </xf>
    <xf numFmtId="3" fontId="4" fillId="3" borderId="0" xfId="0" applyNumberFormat="1" applyFont="1" applyFill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/>
    </xf>
    <xf numFmtId="165" fontId="6" fillId="3" borderId="58" xfId="0" applyNumberFormat="1" applyFont="1" applyFill="1" applyBorder="1" applyAlignment="1">
      <alignment horizontal="right" vertical="center" wrapText="1"/>
    </xf>
    <xf numFmtId="3" fontId="5" fillId="3" borderId="0" xfId="0" applyNumberFormat="1" applyFont="1" applyFill="1" applyAlignment="1">
      <alignment horizontal="center" vertical="center"/>
    </xf>
    <xf numFmtId="3" fontId="2" fillId="0" borderId="0" xfId="1" applyNumberFormat="1" applyFont="1" applyBorder="1" applyAlignment="1">
      <alignment horizontal="center" vertical="center"/>
    </xf>
    <xf numFmtId="3" fontId="4" fillId="3" borderId="4" xfId="2" applyNumberFormat="1" applyFont="1" applyFill="1" applyBorder="1" applyAlignment="1">
      <alignment horizontal="right" vertical="center"/>
    </xf>
    <xf numFmtId="14" fontId="4" fillId="3" borderId="4" xfId="0" applyNumberFormat="1" applyFont="1" applyFill="1" applyBorder="1" applyAlignment="1">
      <alignment horizontal="left" vertical="center" wrapText="1"/>
    </xf>
    <xf numFmtId="14" fontId="4" fillId="3" borderId="5" xfId="0" applyNumberFormat="1" applyFont="1" applyFill="1" applyBorder="1" applyAlignment="1">
      <alignment horizontal="left" vertical="center" wrapText="1"/>
    </xf>
    <xf numFmtId="14" fontId="8" fillId="3" borderId="4" xfId="0" applyNumberFormat="1" applyFont="1" applyFill="1" applyBorder="1" applyAlignment="1">
      <alignment horizontal="left" vertical="center" wrapText="1"/>
    </xf>
    <xf numFmtId="14" fontId="8" fillId="3" borderId="5" xfId="0" applyNumberFormat="1" applyFont="1" applyFill="1" applyBorder="1" applyAlignment="1">
      <alignment horizontal="left" vertical="center" wrapText="1"/>
    </xf>
    <xf numFmtId="14" fontId="18" fillId="3" borderId="4" xfId="0" applyNumberFormat="1" applyFont="1" applyFill="1" applyBorder="1" applyAlignment="1">
      <alignment horizontal="left" vertical="center" wrapText="1"/>
    </xf>
    <xf numFmtId="14" fontId="18" fillId="3" borderId="5" xfId="0" applyNumberFormat="1" applyFont="1" applyFill="1" applyBorder="1" applyAlignment="1">
      <alignment horizontal="left" vertical="center" wrapText="1"/>
    </xf>
    <xf numFmtId="14" fontId="9" fillId="3" borderId="0" xfId="0" applyNumberFormat="1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165" fontId="21" fillId="3" borderId="4" xfId="1" applyNumberFormat="1" applyFont="1" applyFill="1" applyBorder="1" applyAlignment="1">
      <alignment horizontal="center" vertical="center"/>
    </xf>
    <xf numFmtId="165" fontId="21" fillId="3" borderId="9" xfId="1" applyNumberFormat="1" applyFont="1" applyFill="1" applyBorder="1" applyAlignment="1">
      <alignment horizontal="center" vertical="center"/>
    </xf>
    <xf numFmtId="165" fontId="21" fillId="3" borderId="5" xfId="1" applyNumberFormat="1" applyFont="1" applyFill="1" applyBorder="1" applyAlignment="1">
      <alignment horizontal="center" vertical="center"/>
    </xf>
    <xf numFmtId="165" fontId="21" fillId="3" borderId="38" xfId="1" applyNumberFormat="1" applyFont="1" applyFill="1" applyBorder="1" applyAlignment="1">
      <alignment horizontal="center" vertical="center"/>
    </xf>
    <xf numFmtId="165" fontId="21" fillId="3" borderId="11" xfId="1" applyNumberFormat="1" applyFont="1" applyFill="1" applyBorder="1" applyAlignment="1">
      <alignment horizontal="center" vertical="center"/>
    </xf>
    <xf numFmtId="165" fontId="21" fillId="3" borderId="13" xfId="1" applyNumberFormat="1" applyFont="1" applyFill="1" applyBorder="1" applyAlignment="1">
      <alignment horizontal="center" vertical="center"/>
    </xf>
    <xf numFmtId="14" fontId="18" fillId="3" borderId="15" xfId="0" applyNumberFormat="1" applyFont="1" applyFill="1" applyBorder="1" applyAlignment="1">
      <alignment horizontal="left" vertical="center" wrapText="1"/>
    </xf>
    <xf numFmtId="14" fontId="18" fillId="3" borderId="16" xfId="0" applyNumberFormat="1" applyFont="1" applyFill="1" applyBorder="1" applyAlignment="1">
      <alignment horizontal="left" vertical="center" wrapText="1"/>
    </xf>
    <xf numFmtId="165" fontId="18" fillId="3" borderId="15" xfId="1" applyNumberFormat="1" applyFont="1" applyFill="1" applyBorder="1" applyAlignment="1">
      <alignment horizontal="right" vertical="center"/>
    </xf>
    <xf numFmtId="165" fontId="18" fillId="3" borderId="37" xfId="1" applyNumberFormat="1" applyFont="1" applyFill="1" applyBorder="1" applyAlignment="1">
      <alignment horizontal="right" vertical="center"/>
    </xf>
    <xf numFmtId="0" fontId="17" fillId="3" borderId="0" xfId="0" applyFont="1" applyFill="1" applyAlignment="1">
      <alignment horizontal="center" vertical="center"/>
    </xf>
    <xf numFmtId="0" fontId="18" fillId="3" borderId="39" xfId="0" applyFont="1" applyFill="1" applyBorder="1" applyAlignment="1">
      <alignment horizontal="center" vertical="center" wrapText="1"/>
    </xf>
    <xf numFmtId="165" fontId="18" fillId="3" borderId="10" xfId="1" applyNumberFormat="1" applyFont="1" applyFill="1" applyBorder="1" applyAlignment="1">
      <alignment horizontal="center" vertical="center"/>
    </xf>
    <xf numFmtId="165" fontId="18" fillId="3" borderId="11" xfId="1" applyNumberFormat="1" applyFont="1" applyFill="1" applyBorder="1" applyAlignment="1">
      <alignment horizontal="center" vertical="center"/>
    </xf>
    <xf numFmtId="165" fontId="18" fillId="3" borderId="13" xfId="1" applyNumberFormat="1" applyFont="1" applyFill="1" applyBorder="1" applyAlignment="1">
      <alignment horizontal="center" vertical="center"/>
    </xf>
    <xf numFmtId="14" fontId="18" fillId="3" borderId="1" xfId="0" applyNumberFormat="1" applyFont="1" applyFill="1" applyBorder="1" applyAlignment="1">
      <alignment horizontal="left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14" fontId="8" fillId="3" borderId="25" xfId="0" applyNumberFormat="1" applyFont="1" applyFill="1" applyBorder="1" applyAlignment="1">
      <alignment horizontal="left" vertical="center" wrapText="1"/>
    </xf>
    <xf numFmtId="14" fontId="8" fillId="3" borderId="30" xfId="0" applyNumberFormat="1" applyFont="1" applyFill="1" applyBorder="1" applyAlignment="1">
      <alignment horizontal="left" vertical="center" wrapText="1"/>
    </xf>
    <xf numFmtId="14" fontId="8" fillId="3" borderId="3" xfId="0" applyNumberFormat="1" applyFont="1" applyFill="1" applyBorder="1" applyAlignment="1">
      <alignment horizontal="left" vertical="center" wrapText="1"/>
    </xf>
    <xf numFmtId="0" fontId="8" fillId="3" borderId="34" xfId="1" applyNumberFormat="1" applyFont="1" applyFill="1" applyBorder="1" applyAlignment="1">
      <alignment horizontal="left" vertical="center" wrapText="1"/>
    </xf>
    <xf numFmtId="0" fontId="8" fillId="3" borderId="35" xfId="1" applyNumberFormat="1" applyFont="1" applyFill="1" applyBorder="1" applyAlignment="1">
      <alignment horizontal="left" vertical="center" wrapText="1"/>
    </xf>
    <xf numFmtId="0" fontId="8" fillId="3" borderId="50" xfId="1" applyNumberFormat="1" applyFont="1" applyFill="1" applyBorder="1" applyAlignment="1">
      <alignment horizontal="left" vertical="center" wrapText="1"/>
    </xf>
    <xf numFmtId="0" fontId="8" fillId="3" borderId="51" xfId="1" applyNumberFormat="1" applyFont="1" applyFill="1" applyBorder="1" applyAlignment="1">
      <alignment horizontal="left" vertical="center" wrapText="1"/>
    </xf>
    <xf numFmtId="0" fontId="8" fillId="3" borderId="48" xfId="1" applyNumberFormat="1" applyFont="1" applyFill="1" applyBorder="1" applyAlignment="1">
      <alignment horizontal="left" vertical="center" wrapText="1"/>
    </xf>
    <xf numFmtId="0" fontId="8" fillId="3" borderId="49" xfId="1" applyNumberFormat="1" applyFont="1" applyFill="1" applyBorder="1" applyAlignment="1">
      <alignment horizontal="left" vertical="center" wrapText="1"/>
    </xf>
    <xf numFmtId="165" fontId="6" fillId="3" borderId="10" xfId="1" applyNumberFormat="1" applyFont="1" applyFill="1" applyBorder="1" applyAlignment="1">
      <alignment horizontal="center" vertical="center"/>
    </xf>
    <xf numFmtId="165" fontId="6" fillId="3" borderId="11" xfId="1" applyNumberFormat="1" applyFont="1" applyFill="1" applyBorder="1" applyAlignment="1">
      <alignment horizontal="center" vertical="center"/>
    </xf>
    <xf numFmtId="165" fontId="6" fillId="3" borderId="13" xfId="1" applyNumberFormat="1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left" vertical="center" wrapText="1"/>
    </xf>
    <xf numFmtId="14" fontId="6" fillId="3" borderId="4" xfId="0" applyNumberFormat="1" applyFont="1" applyFill="1" applyBorder="1" applyAlignment="1">
      <alignment horizontal="left" vertical="center" wrapText="1"/>
    </xf>
    <xf numFmtId="14" fontId="6" fillId="3" borderId="5" xfId="0" applyNumberFormat="1" applyFont="1" applyFill="1" applyBorder="1" applyAlignment="1">
      <alignment horizontal="left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14" fontId="5" fillId="3" borderId="25" xfId="0" applyNumberFormat="1" applyFont="1" applyFill="1" applyBorder="1" applyAlignment="1">
      <alignment horizontal="left" vertical="center" wrapText="1"/>
    </xf>
    <xf numFmtId="14" fontId="5" fillId="3" borderId="30" xfId="0" applyNumberFormat="1" applyFont="1" applyFill="1" applyBorder="1" applyAlignment="1">
      <alignment horizontal="left" vertical="center" wrapText="1"/>
    </xf>
    <xf numFmtId="14" fontId="5" fillId="3" borderId="3" xfId="0" applyNumberFormat="1" applyFont="1" applyFill="1" applyBorder="1" applyAlignment="1">
      <alignment horizontal="left" vertical="center" wrapText="1"/>
    </xf>
    <xf numFmtId="0" fontId="19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14" fontId="5" fillId="3" borderId="24" xfId="1" applyNumberFormat="1" applyFont="1" applyFill="1" applyBorder="1" applyAlignment="1">
      <alignment horizontal="center" vertical="center" wrapText="1"/>
    </xf>
    <xf numFmtId="14" fontId="5" fillId="3" borderId="26" xfId="1" applyNumberFormat="1" applyFont="1" applyFill="1" applyBorder="1" applyAlignment="1">
      <alignment horizontal="center" vertical="center" wrapText="1"/>
    </xf>
    <xf numFmtId="14" fontId="5" fillId="3" borderId="19" xfId="1" applyNumberFormat="1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wrapText="1"/>
    </xf>
    <xf numFmtId="165" fontId="6" fillId="3" borderId="53" xfId="1" applyNumberFormat="1" applyFont="1" applyFill="1" applyBorder="1" applyAlignment="1">
      <alignment horizontal="center" vertical="center"/>
    </xf>
    <xf numFmtId="165" fontId="6" fillId="3" borderId="54" xfId="1" applyNumberFormat="1" applyFont="1" applyFill="1" applyBorder="1" applyAlignment="1">
      <alignment horizontal="center" vertical="center"/>
    </xf>
    <xf numFmtId="165" fontId="6" fillId="3" borderId="55" xfId="1" applyNumberFormat="1" applyFont="1" applyFill="1" applyBorder="1" applyAlignment="1">
      <alignment horizontal="center" vertical="center"/>
    </xf>
    <xf numFmtId="165" fontId="33" fillId="3" borderId="0" xfId="0" applyNumberFormat="1" applyFont="1" applyFill="1" applyAlignment="1">
      <alignment horizontal="left" vertical="center"/>
    </xf>
    <xf numFmtId="14" fontId="6" fillId="3" borderId="15" xfId="0" applyNumberFormat="1" applyFont="1" applyFill="1" applyBorder="1" applyAlignment="1">
      <alignment horizontal="left" vertical="center" wrapText="1"/>
    </xf>
    <xf numFmtId="14" fontId="6" fillId="3" borderId="16" xfId="0" applyNumberFormat="1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center" vertical="center"/>
    </xf>
    <xf numFmtId="165" fontId="4" fillId="3" borderId="4" xfId="1" applyNumberFormat="1" applyFont="1" applyFill="1" applyBorder="1" applyAlignment="1">
      <alignment horizontal="center" vertical="center"/>
    </xf>
    <xf numFmtId="165" fontId="4" fillId="3" borderId="9" xfId="1" applyNumberFormat="1" applyFont="1" applyFill="1" applyBorder="1" applyAlignment="1">
      <alignment horizontal="center" vertical="center"/>
    </xf>
    <xf numFmtId="165" fontId="4" fillId="3" borderId="5" xfId="1" applyNumberFormat="1" applyFont="1" applyFill="1" applyBorder="1" applyAlignment="1">
      <alignment horizontal="center" vertical="center"/>
    </xf>
    <xf numFmtId="165" fontId="4" fillId="3" borderId="12" xfId="1" applyNumberFormat="1" applyFont="1" applyFill="1" applyBorder="1" applyAlignment="1">
      <alignment horizontal="center" vertical="center"/>
    </xf>
    <xf numFmtId="165" fontId="4" fillId="3" borderId="22" xfId="1" applyNumberFormat="1" applyFont="1" applyFill="1" applyBorder="1" applyAlignment="1">
      <alignment horizontal="center" vertical="center"/>
    </xf>
    <xf numFmtId="165" fontId="4" fillId="3" borderId="24" xfId="1" applyNumberFormat="1" applyFont="1" applyFill="1" applyBorder="1" applyAlignment="1">
      <alignment horizontal="center" vertical="center"/>
    </xf>
    <xf numFmtId="165" fontId="6" fillId="4" borderId="15" xfId="1" quotePrefix="1" applyNumberFormat="1" applyFont="1" applyFill="1" applyBorder="1" applyAlignment="1">
      <alignment horizontal="right" vertical="center"/>
    </xf>
    <xf numFmtId="165" fontId="6" fillId="4" borderId="37" xfId="1" applyNumberFormat="1" applyFont="1" applyFill="1" applyBorder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165" fontId="4" fillId="3" borderId="38" xfId="1" applyNumberFormat="1" applyFont="1" applyFill="1" applyBorder="1" applyAlignment="1">
      <alignment horizontal="center" vertical="center"/>
    </xf>
    <xf numFmtId="165" fontId="4" fillId="3" borderId="11" xfId="1" applyNumberFormat="1" applyFont="1" applyFill="1" applyBorder="1" applyAlignment="1">
      <alignment horizontal="center" vertical="center"/>
    </xf>
    <xf numFmtId="165" fontId="4" fillId="3" borderId="13" xfId="1" applyNumberFormat="1" applyFont="1" applyFill="1" applyBorder="1" applyAlignment="1">
      <alignment horizontal="center" vertical="center"/>
    </xf>
    <xf numFmtId="165" fontId="6" fillId="4" borderId="42" xfId="1" quotePrefix="1" applyNumberFormat="1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right" vertical="center" wrapText="1"/>
    </xf>
    <xf numFmtId="0" fontId="6" fillId="4" borderId="9" xfId="0" applyFont="1" applyFill="1" applyBorder="1" applyAlignment="1">
      <alignment horizontal="right" vertical="center" wrapText="1"/>
    </xf>
    <xf numFmtId="0" fontId="6" fillId="4" borderId="45" xfId="0" applyFont="1" applyFill="1" applyBorder="1" applyAlignment="1">
      <alignment horizontal="right" vertical="center" wrapText="1"/>
    </xf>
    <xf numFmtId="165" fontId="4" fillId="3" borderId="4" xfId="1" applyNumberFormat="1" applyFont="1" applyFill="1" applyBorder="1" applyAlignment="1">
      <alignment horizontal="right" vertical="center" wrapText="1"/>
    </xf>
    <xf numFmtId="165" fontId="4" fillId="3" borderId="9" xfId="1" applyNumberFormat="1" applyFont="1" applyFill="1" applyBorder="1" applyAlignment="1">
      <alignment horizontal="right" vertical="center" wrapText="1"/>
    </xf>
    <xf numFmtId="165" fontId="4" fillId="3" borderId="45" xfId="1" applyNumberFormat="1" applyFont="1" applyFill="1" applyBorder="1" applyAlignment="1">
      <alignment horizontal="right" vertical="center" wrapText="1"/>
    </xf>
    <xf numFmtId="39" fontId="4" fillId="3" borderId="4" xfId="1" applyNumberFormat="1" applyFont="1" applyFill="1" applyBorder="1" applyAlignment="1">
      <alignment horizontal="right" vertical="center" wrapText="1"/>
    </xf>
    <xf numFmtId="39" fontId="4" fillId="3" borderId="9" xfId="1" applyNumberFormat="1" applyFont="1" applyFill="1" applyBorder="1" applyAlignment="1">
      <alignment horizontal="right" vertical="center" wrapText="1"/>
    </xf>
    <xf numFmtId="39" fontId="4" fillId="3" borderId="45" xfId="1" applyNumberFormat="1" applyFont="1" applyFill="1" applyBorder="1" applyAlignment="1">
      <alignment horizontal="right" vertical="center" wrapText="1"/>
    </xf>
    <xf numFmtId="165" fontId="4" fillId="3" borderId="4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165" fontId="4" fillId="3" borderId="45" xfId="1" applyNumberFormat="1" applyFont="1" applyFill="1" applyBorder="1" applyAlignment="1">
      <alignment horizontal="right" vertical="center"/>
    </xf>
    <xf numFmtId="43" fontId="4" fillId="3" borderId="9" xfId="1" applyFont="1" applyFill="1" applyBorder="1" applyAlignment="1">
      <alignment horizontal="right" vertical="center" wrapText="1"/>
    </xf>
    <xf numFmtId="43" fontId="4" fillId="3" borderId="45" xfId="1" applyFont="1" applyFill="1" applyBorder="1" applyAlignment="1">
      <alignment horizontal="right" vertical="center" wrapText="1"/>
    </xf>
    <xf numFmtId="165" fontId="14" fillId="3" borderId="4" xfId="0" applyNumberFormat="1" applyFont="1" applyFill="1" applyBorder="1" applyAlignment="1">
      <alignment horizontal="right" vertical="center" wrapText="1"/>
    </xf>
    <xf numFmtId="165" fontId="14" fillId="3" borderId="9" xfId="0" applyNumberFormat="1" applyFont="1" applyFill="1" applyBorder="1" applyAlignment="1">
      <alignment horizontal="right" vertical="center" wrapText="1"/>
    </xf>
    <xf numFmtId="165" fontId="14" fillId="3" borderId="45" xfId="0" applyNumberFormat="1" applyFont="1" applyFill="1" applyBorder="1" applyAlignment="1">
      <alignment horizontal="right" vertical="center" wrapText="1"/>
    </xf>
    <xf numFmtId="165" fontId="5" fillId="3" borderId="4" xfId="0" applyNumberFormat="1" applyFont="1" applyFill="1" applyBorder="1" applyAlignment="1">
      <alignment horizontal="center" vertical="center" wrapText="1"/>
    </xf>
    <xf numFmtId="165" fontId="5" fillId="3" borderId="9" xfId="0" applyNumberFormat="1" applyFont="1" applyFill="1" applyBorder="1" applyAlignment="1">
      <alignment horizontal="center" vertical="center" wrapText="1"/>
    </xf>
    <xf numFmtId="165" fontId="5" fillId="3" borderId="45" xfId="0" applyNumberFormat="1" applyFont="1" applyFill="1" applyBorder="1" applyAlignment="1">
      <alignment horizontal="center" vertical="center" wrapText="1"/>
    </xf>
    <xf numFmtId="165" fontId="4" fillId="4" borderId="4" xfId="0" applyNumberFormat="1" applyFont="1" applyFill="1" applyBorder="1" applyAlignment="1">
      <alignment horizontal="right" vertical="center" wrapText="1"/>
    </xf>
    <xf numFmtId="165" fontId="4" fillId="4" borderId="9" xfId="0" applyNumberFormat="1" applyFont="1" applyFill="1" applyBorder="1" applyAlignment="1">
      <alignment horizontal="right" vertical="center" wrapText="1"/>
    </xf>
    <xf numFmtId="165" fontId="4" fillId="4" borderId="45" xfId="0" applyNumberFormat="1" applyFont="1" applyFill="1" applyBorder="1" applyAlignment="1">
      <alignment horizontal="right" vertical="center" wrapText="1"/>
    </xf>
    <xf numFmtId="165" fontId="4" fillId="3" borderId="4" xfId="0" applyNumberFormat="1" applyFont="1" applyFill="1" applyBorder="1" applyAlignment="1">
      <alignment horizontal="right" vertical="center" wrapText="1"/>
    </xf>
    <xf numFmtId="165" fontId="4" fillId="3" borderId="9" xfId="0" applyNumberFormat="1" applyFont="1" applyFill="1" applyBorder="1" applyAlignment="1">
      <alignment horizontal="right" vertical="center" wrapText="1"/>
    </xf>
    <xf numFmtId="165" fontId="4" fillId="3" borderId="45" xfId="0" applyNumberFormat="1" applyFont="1" applyFill="1" applyBorder="1" applyAlignment="1">
      <alignment horizontal="right" vertical="center" wrapText="1"/>
    </xf>
    <xf numFmtId="165" fontId="5" fillId="3" borderId="4" xfId="0" applyNumberFormat="1" applyFont="1" applyFill="1" applyBorder="1" applyAlignment="1">
      <alignment horizontal="right" vertical="center" wrapText="1"/>
    </xf>
    <xf numFmtId="165" fontId="5" fillId="3" borderId="9" xfId="0" applyNumberFormat="1" applyFont="1" applyFill="1" applyBorder="1" applyAlignment="1">
      <alignment horizontal="right" vertical="center" wrapText="1"/>
    </xf>
    <xf numFmtId="165" fontId="5" fillId="3" borderId="45" xfId="0" applyNumberFormat="1" applyFont="1" applyFill="1" applyBorder="1" applyAlignment="1">
      <alignment horizontal="right" vertical="center" wrapText="1"/>
    </xf>
    <xf numFmtId="3" fontId="4" fillId="3" borderId="4" xfId="2" applyNumberFormat="1" applyFont="1" applyFill="1" applyBorder="1" applyAlignment="1">
      <alignment horizontal="right" vertical="center"/>
    </xf>
    <xf numFmtId="3" fontId="4" fillId="3" borderId="9" xfId="2" applyNumberFormat="1" applyFont="1" applyFill="1" applyBorder="1" applyAlignment="1">
      <alignment horizontal="right" vertical="center"/>
    </xf>
    <xf numFmtId="3" fontId="4" fillId="3" borderId="45" xfId="2" applyNumberFormat="1" applyFont="1" applyFill="1" applyBorder="1" applyAlignment="1">
      <alignment horizontal="right" vertical="center"/>
    </xf>
    <xf numFmtId="0" fontId="2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8" fillId="0" borderId="12" xfId="0" applyFont="1" applyBorder="1" applyAlignment="1">
      <alignment horizontal="center"/>
    </xf>
    <xf numFmtId="0" fontId="28" fillId="0" borderId="24" xfId="0" applyFont="1" applyBorder="1" applyAlignment="1">
      <alignment horizontal="center"/>
    </xf>
    <xf numFmtId="165" fontId="28" fillId="0" borderId="12" xfId="1" applyNumberFormat="1" applyFont="1" applyBorder="1" applyAlignment="1">
      <alignment horizontal="center"/>
    </xf>
    <xf numFmtId="165" fontId="28" fillId="0" borderId="24" xfId="1" applyNumberFormat="1" applyFont="1" applyBorder="1" applyAlignment="1">
      <alignment horizontal="center"/>
    </xf>
    <xf numFmtId="14" fontId="30" fillId="6" borderId="4" xfId="0" applyNumberFormat="1" applyFont="1" applyFill="1" applyBorder="1" applyAlignment="1">
      <alignment horizontal="center" vertical="center"/>
    </xf>
    <xf numFmtId="0" fontId="30" fillId="6" borderId="5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25" xfId="0" applyFont="1" applyFill="1" applyBorder="1" applyAlignment="1">
      <alignment horizontal="center" vertical="center" wrapText="1"/>
    </xf>
    <xf numFmtId="0" fontId="30" fillId="6" borderId="30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 wrapText="1"/>
    </xf>
    <xf numFmtId="0" fontId="30" fillId="6" borderId="1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/>
    </xf>
    <xf numFmtId="0" fontId="3" fillId="6" borderId="4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165" fontId="3" fillId="6" borderId="0" xfId="0" applyNumberFormat="1" applyFont="1" applyFill="1" applyAlignment="1">
      <alignment horizontal="center" vertical="center"/>
    </xf>
    <xf numFmtId="165" fontId="3" fillId="6" borderId="2" xfId="0" applyNumberFormat="1" applyFont="1" applyFill="1" applyBorder="1" applyAlignment="1">
      <alignment horizontal="center" vertical="center"/>
    </xf>
    <xf numFmtId="167" fontId="30" fillId="6" borderId="4" xfId="0" applyNumberFormat="1" applyFont="1" applyFill="1" applyBorder="1" applyAlignment="1">
      <alignment horizontal="center" vertical="center"/>
    </xf>
    <xf numFmtId="167" fontId="30" fillId="6" borderId="5" xfId="0" applyNumberFormat="1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 wrapText="1"/>
    </xf>
    <xf numFmtId="14" fontId="5" fillId="3" borderId="25" xfId="1" applyNumberFormat="1" applyFont="1" applyFill="1" applyBorder="1" applyAlignment="1">
      <alignment horizontal="center" vertical="center" wrapText="1"/>
    </xf>
    <xf numFmtId="14" fontId="5" fillId="3" borderId="32" xfId="1" applyNumberFormat="1" applyFont="1" applyFill="1" applyBorder="1" applyAlignment="1">
      <alignment horizontal="center" vertical="center" wrapText="1"/>
    </xf>
    <xf numFmtId="0" fontId="5" fillId="3" borderId="34" xfId="1" applyNumberFormat="1" applyFont="1" applyFill="1" applyBorder="1" applyAlignment="1">
      <alignment horizontal="center" vertical="center" wrapText="1"/>
    </xf>
    <xf numFmtId="0" fontId="5" fillId="3" borderId="35" xfId="1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Comma [0] 2" xfId="3" xr:uid="{00000000-0005-0000-0000-000001000000}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0099"/>
      <color rgb="FFDDDDDD"/>
      <color rgb="FFC0C0C0"/>
      <color rgb="FFFFDDD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6"/>
  <sheetViews>
    <sheetView tabSelected="1" topLeftCell="A13" zoomScale="70" zoomScaleNormal="70" zoomScaleSheetLayoutView="50" workbookViewId="0">
      <selection activeCell="G22" sqref="G22"/>
    </sheetView>
  </sheetViews>
  <sheetFormatPr defaultColWidth="9.1796875" defaultRowHeight="15.5" x14ac:dyDescent="0.35"/>
  <cols>
    <col min="1" max="1" width="1.81640625" style="21" customWidth="1"/>
    <col min="2" max="2" width="14" style="21" customWidth="1"/>
    <col min="3" max="3" width="41" style="17" customWidth="1"/>
    <col min="4" max="4" width="35.1796875" style="17" customWidth="1"/>
    <col min="5" max="5" width="31.36328125" style="18" customWidth="1"/>
    <col min="6" max="6" width="34.54296875" style="19" customWidth="1"/>
    <col min="7" max="7" width="1.81640625" style="18" customWidth="1"/>
    <col min="8" max="8" width="35.1796875" style="20" customWidth="1"/>
    <col min="9" max="9" width="19.08984375" style="20" customWidth="1"/>
    <col min="10" max="10" width="20.36328125" style="20" customWidth="1"/>
    <col min="11" max="11" width="19.453125" style="20" customWidth="1"/>
    <col min="12" max="12" width="18.81640625" style="21" bestFit="1" customWidth="1"/>
    <col min="13" max="13" width="21.1796875" style="21" customWidth="1"/>
    <col min="14" max="14" width="9.1796875" style="21"/>
    <col min="15" max="15" width="10.7265625" style="21" hidden="1" customWidth="1"/>
    <col min="16" max="18" width="18.26953125" style="21" hidden="1" customWidth="1"/>
    <col min="19" max="16384" width="9.1796875" style="21"/>
  </cols>
  <sheetData>
    <row r="1" spans="1:16" ht="15.75" customHeight="1" x14ac:dyDescent="0.35">
      <c r="A1" s="16"/>
      <c r="B1" s="16" t="s">
        <v>116</v>
      </c>
    </row>
    <row r="2" spans="1:16" x14ac:dyDescent="0.35">
      <c r="A2" s="16"/>
    </row>
    <row r="3" spans="1:16" s="18" customFormat="1" ht="15.75" customHeight="1" x14ac:dyDescent="0.35">
      <c r="B3" s="22"/>
      <c r="C3" s="209" t="s">
        <v>174</v>
      </c>
      <c r="D3" s="209"/>
      <c r="E3" s="209"/>
      <c r="F3" s="209"/>
      <c r="G3" s="23"/>
      <c r="H3" s="24"/>
      <c r="I3" s="24"/>
      <c r="J3" s="24"/>
      <c r="K3" s="24"/>
    </row>
    <row r="4" spans="1:16" ht="25.5" customHeight="1" x14ac:dyDescent="0.35">
      <c r="C4" s="209"/>
      <c r="D4" s="209"/>
      <c r="E4" s="209"/>
      <c r="F4" s="209"/>
      <c r="G4" s="23"/>
    </row>
    <row r="5" spans="1:16" ht="45" customHeight="1" x14ac:dyDescent="0.35">
      <c r="C5" s="210" t="s">
        <v>315</v>
      </c>
      <c r="D5" s="211"/>
      <c r="E5" s="211"/>
      <c r="F5" s="211"/>
      <c r="G5" s="25"/>
    </row>
    <row r="6" spans="1:16" ht="13.5" customHeight="1" x14ac:dyDescent="0.35">
      <c r="M6" s="18"/>
      <c r="N6" s="18"/>
      <c r="O6" s="18"/>
      <c r="P6" s="18"/>
    </row>
    <row r="7" spans="1:16" ht="17.5" customHeight="1" x14ac:dyDescent="0.35">
      <c r="B7" s="93"/>
      <c r="C7" s="212" t="s">
        <v>175</v>
      </c>
      <c r="D7" s="213"/>
      <c r="E7" s="214"/>
      <c r="F7" s="94" t="s">
        <v>89</v>
      </c>
    </row>
    <row r="8" spans="1:16" ht="17.25" customHeight="1" thickBot="1" x14ac:dyDescent="0.4">
      <c r="B8" s="93"/>
      <c r="C8" s="215" t="s">
        <v>176</v>
      </c>
      <c r="D8" s="216"/>
      <c r="E8" s="217"/>
      <c r="F8" s="95" t="s">
        <v>114</v>
      </c>
    </row>
    <row r="9" spans="1:16" s="16" customFormat="1" ht="24" customHeight="1" x14ac:dyDescent="0.35">
      <c r="B9" s="96">
        <v>1</v>
      </c>
      <c r="C9" s="218" t="s">
        <v>188</v>
      </c>
      <c r="D9" s="219"/>
      <c r="E9" s="220"/>
      <c r="F9" s="221"/>
      <c r="H9" s="20"/>
      <c r="I9" s="20"/>
      <c r="J9" s="20"/>
      <c r="K9" s="20"/>
      <c r="L9" s="21"/>
    </row>
    <row r="10" spans="1:16" ht="24" customHeight="1" x14ac:dyDescent="0.3">
      <c r="B10" s="97">
        <v>2</v>
      </c>
      <c r="C10" s="205" t="s">
        <v>189</v>
      </c>
      <c r="D10" s="206"/>
      <c r="E10" s="50"/>
      <c r="F10" s="100">
        <v>607</v>
      </c>
      <c r="G10" s="21"/>
      <c r="H10" s="31"/>
      <c r="I10" s="31"/>
      <c r="J10" s="31"/>
      <c r="K10" s="31"/>
    </row>
    <row r="11" spans="1:16" ht="24" customHeight="1" x14ac:dyDescent="0.35">
      <c r="B11" s="97">
        <v>3</v>
      </c>
      <c r="C11" s="205" t="s">
        <v>190</v>
      </c>
      <c r="D11" s="206"/>
      <c r="E11" s="101"/>
      <c r="F11" s="102" t="str">
        <f>IF(LEFT(F10,3)="12A","12A",IF(LEFT(F10,3)="12B","12B",IF(LEFT(F10,3)="22A","22A",IF(LEFT(F10,3)="22B","22B",IF(LEN(F10)=5,LEFT(F10,2),IF(AND(LEN(F10)=4,VALUE(LEFT(F10,3))&gt;500),LEFT(F10,1),IF(AND(LEN(F10)=4,VALUE(LEFT(F10,3))&lt;500),LEFT(F10,2),LEFT(F10,1))))))))</f>
        <v>6</v>
      </c>
      <c r="G11" s="21"/>
    </row>
    <row r="12" spans="1:16" ht="24" customHeight="1" x14ac:dyDescent="0.35">
      <c r="B12" s="97">
        <v>4</v>
      </c>
      <c r="C12" s="205" t="s">
        <v>191</v>
      </c>
      <c r="D12" s="206"/>
      <c r="E12" s="50"/>
      <c r="F12" s="103">
        <f>VLOOKUP(F10,Sheet2!A5:Q608,2,0)</f>
        <v>73.8</v>
      </c>
      <c r="G12" s="21"/>
    </row>
    <row r="13" spans="1:16" ht="24" customHeight="1" x14ac:dyDescent="0.35">
      <c r="B13" s="97">
        <v>4.0999999999999996</v>
      </c>
      <c r="C13" s="205" t="s">
        <v>192</v>
      </c>
      <c r="D13" s="206"/>
      <c r="E13" s="50"/>
      <c r="F13" s="104">
        <f>VLOOKUP(F10,Sheet2!A5:C608,3,0)</f>
        <v>0</v>
      </c>
      <c r="G13" s="21"/>
      <c r="I13" s="132"/>
      <c r="J13" s="133" t="s">
        <v>222</v>
      </c>
      <c r="K13" s="133" t="s">
        <v>92</v>
      </c>
      <c r="L13" s="53" t="s">
        <v>93</v>
      </c>
      <c r="M13" s="53" t="s">
        <v>183</v>
      </c>
    </row>
    <row r="14" spans="1:16" ht="24" customHeight="1" x14ac:dyDescent="0.35">
      <c r="B14" s="97">
        <v>5</v>
      </c>
      <c r="C14" s="205" t="s">
        <v>193</v>
      </c>
      <c r="D14" s="206"/>
      <c r="E14" s="50"/>
      <c r="F14" s="105" t="str">
        <f>VLOOKUP(F10,Sheet2!A5:D608,4,0)</f>
        <v>B5</v>
      </c>
      <c r="G14" s="21"/>
      <c r="I14" s="133">
        <v>1</v>
      </c>
      <c r="J14" s="133">
        <v>0</v>
      </c>
      <c r="K14" s="133">
        <v>0</v>
      </c>
      <c r="L14" s="53">
        <v>0</v>
      </c>
      <c r="M14" s="53">
        <v>0</v>
      </c>
    </row>
    <row r="15" spans="1:16" ht="24" customHeight="1" x14ac:dyDescent="0.35">
      <c r="B15" s="97">
        <v>5.0999999999999996</v>
      </c>
      <c r="C15" s="98" t="s">
        <v>194</v>
      </c>
      <c r="D15" s="99"/>
      <c r="E15" s="50"/>
      <c r="F15" s="105" t="str">
        <f>VLOOKUP(F10,Sheet2!A5:Q608,17,0)</f>
        <v>2PN</v>
      </c>
      <c r="G15" s="21"/>
      <c r="I15" s="133">
        <v>2</v>
      </c>
      <c r="J15" s="198">
        <v>5000000</v>
      </c>
      <c r="K15" s="198">
        <v>15000000</v>
      </c>
      <c r="L15" s="198">
        <v>20000000</v>
      </c>
      <c r="M15" s="198">
        <v>30000000</v>
      </c>
    </row>
    <row r="16" spans="1:16" s="16" customFormat="1" ht="30" customHeight="1" x14ac:dyDescent="0.35">
      <c r="B16" s="106">
        <v>6</v>
      </c>
      <c r="C16" s="207" t="s">
        <v>195</v>
      </c>
      <c r="D16" s="208"/>
      <c r="E16" s="107"/>
      <c r="F16" s="108">
        <f>VLOOKUP(F10,Sheet2!A5:G608,5,0)</f>
        <v>2906420532</v>
      </c>
      <c r="G16" s="42"/>
      <c r="H16" s="43"/>
      <c r="I16" s="133">
        <v>3</v>
      </c>
      <c r="J16" s="198">
        <v>10000000</v>
      </c>
      <c r="K16" s="198">
        <v>30000000</v>
      </c>
      <c r="L16" s="198">
        <v>40000000</v>
      </c>
      <c r="M16" s="198">
        <v>50000000</v>
      </c>
    </row>
    <row r="17" spans="2:18" s="16" customFormat="1" ht="24.75" hidden="1" customHeight="1" x14ac:dyDescent="0.35">
      <c r="B17" s="97">
        <v>6.1</v>
      </c>
      <c r="C17" s="98" t="s">
        <v>196</v>
      </c>
      <c r="D17" s="99"/>
      <c r="E17" s="50"/>
      <c r="F17" s="109">
        <f>ROUND(F16/1.1,0)</f>
        <v>2642200484</v>
      </c>
      <c r="G17" s="42"/>
      <c r="H17" s="43"/>
      <c r="I17" s="134"/>
      <c r="J17" s="198" t="s">
        <v>224</v>
      </c>
      <c r="K17" s="198">
        <v>30000000</v>
      </c>
      <c r="L17" s="198" t="s">
        <v>226</v>
      </c>
      <c r="M17" s="198" t="s">
        <v>227</v>
      </c>
    </row>
    <row r="18" spans="2:18" s="16" customFormat="1" ht="25.5" hidden="1" customHeight="1" x14ac:dyDescent="0.35">
      <c r="B18" s="97">
        <v>6.2</v>
      </c>
      <c r="C18" s="98" t="s">
        <v>197</v>
      </c>
      <c r="D18" s="99"/>
      <c r="E18" s="50"/>
      <c r="F18" s="109">
        <f>F16-F17</f>
        <v>264220048</v>
      </c>
      <c r="G18" s="42"/>
      <c r="H18" s="43"/>
      <c r="I18" s="134"/>
      <c r="J18" s="198" t="s">
        <v>224</v>
      </c>
      <c r="K18" s="198">
        <v>30000000</v>
      </c>
      <c r="L18" s="198" t="s">
        <v>226</v>
      </c>
      <c r="M18" s="198" t="s">
        <v>227</v>
      </c>
    </row>
    <row r="19" spans="2:18" s="16" customFormat="1" ht="24" customHeight="1" x14ac:dyDescent="0.35">
      <c r="B19" s="106">
        <v>7</v>
      </c>
      <c r="C19" s="207" t="s">
        <v>198</v>
      </c>
      <c r="D19" s="208"/>
      <c r="E19" s="107"/>
      <c r="F19" s="108">
        <f>F20+F21</f>
        <v>232513642.56</v>
      </c>
      <c r="H19" s="43"/>
      <c r="I19" s="134">
        <v>4</v>
      </c>
      <c r="J19" s="198">
        <v>10000000</v>
      </c>
      <c r="K19" s="198">
        <v>30000000</v>
      </c>
      <c r="L19" s="198">
        <v>40000000</v>
      </c>
      <c r="M19" s="198">
        <v>50000000</v>
      </c>
      <c r="O19" s="48"/>
      <c r="P19" s="48" t="s">
        <v>94</v>
      </c>
      <c r="Q19" s="48" t="s">
        <v>92</v>
      </c>
      <c r="R19" s="48" t="s">
        <v>93</v>
      </c>
    </row>
    <row r="20" spans="2:18" s="16" customFormat="1" ht="36" customHeight="1" x14ac:dyDescent="0.35">
      <c r="B20" s="97">
        <v>7.1</v>
      </c>
      <c r="C20" s="205" t="s">
        <v>199</v>
      </c>
      <c r="D20" s="206"/>
      <c r="E20" s="110">
        <v>7.0000000000000007E-2</v>
      </c>
      <c r="F20" s="109">
        <f>F16*E20</f>
        <v>203449437.24000001</v>
      </c>
      <c r="H20" s="43"/>
      <c r="I20" s="134">
        <v>5</v>
      </c>
      <c r="J20" s="198">
        <v>10000000</v>
      </c>
      <c r="K20" s="198">
        <v>30000000</v>
      </c>
      <c r="L20" s="198">
        <v>40000000</v>
      </c>
      <c r="M20" s="198">
        <v>50000000</v>
      </c>
      <c r="O20" s="48"/>
      <c r="P20" s="48"/>
      <c r="Q20" s="48"/>
      <c r="R20" s="48"/>
    </row>
    <row r="21" spans="2:18" s="16" customFormat="1" ht="36" customHeight="1" x14ac:dyDescent="0.35">
      <c r="B21" s="97">
        <v>7.2</v>
      </c>
      <c r="C21" s="203" t="s">
        <v>312</v>
      </c>
      <c r="D21" s="204"/>
      <c r="E21" s="85">
        <v>0.01</v>
      </c>
      <c r="F21" s="109">
        <f>F16*E21</f>
        <v>29064205.32</v>
      </c>
      <c r="H21" s="43"/>
      <c r="I21" s="189"/>
      <c r="J21" s="146"/>
      <c r="K21" s="200"/>
      <c r="L21" s="190"/>
      <c r="M21" s="190"/>
      <c r="O21" s="48"/>
      <c r="P21" s="48"/>
      <c r="Q21" s="48"/>
      <c r="R21" s="48"/>
    </row>
    <row r="22" spans="2:18" ht="47.25" customHeight="1" x14ac:dyDescent="0.35">
      <c r="B22" s="29">
        <v>7.3</v>
      </c>
      <c r="C22" s="203" t="s">
        <v>230</v>
      </c>
      <c r="D22" s="204"/>
      <c r="E22" s="111"/>
      <c r="F22" s="135">
        <v>1</v>
      </c>
      <c r="G22" s="21"/>
      <c r="H22" s="24"/>
      <c r="I22" s="24"/>
      <c r="J22" s="24"/>
      <c r="K22" s="24"/>
      <c r="O22" s="48"/>
      <c r="P22" s="50"/>
      <c r="Q22" s="50"/>
      <c r="R22" s="50"/>
    </row>
    <row r="23" spans="2:18" ht="47.25" customHeight="1" x14ac:dyDescent="0.35">
      <c r="B23" s="29">
        <v>7.4</v>
      </c>
      <c r="C23" s="203" t="s">
        <v>231</v>
      </c>
      <c r="D23" s="204"/>
      <c r="E23" s="111"/>
      <c r="F23" s="109">
        <f>IF(F15="1PN+1",VLOOKUP(F22,I14:M20,2,0),IF(F15="Studio",VLOOKUP(F22,I14:M20,2,0),IF(F15="2PN",VLOOKUP(F22,I14:M20,3,0),IF(F15="Dual Key",VLOOKUP(F22,I14:M20,3,0),IF(F15="3PN",VLOOKUP(F22,I14:M20,4,0),IF(F15="Penthouse",VLOOKUP(F22,I14:M20,5,0)))))))</f>
        <v>0</v>
      </c>
      <c r="G23" s="21"/>
      <c r="H23" s="24"/>
      <c r="I23" s="24"/>
      <c r="J23" s="24"/>
      <c r="K23" s="24"/>
      <c r="O23" s="48"/>
      <c r="P23" s="50"/>
      <c r="Q23" s="50"/>
      <c r="R23" s="50"/>
    </row>
    <row r="24" spans="2:18" s="16" customFormat="1" ht="37.5" customHeight="1" x14ac:dyDescent="0.35">
      <c r="B24" s="106">
        <v>8</v>
      </c>
      <c r="C24" s="227" t="s">
        <v>200</v>
      </c>
      <c r="D24" s="227"/>
      <c r="E24" s="107"/>
      <c r="F24" s="108">
        <f>F16-F19</f>
        <v>2673906889.4400001</v>
      </c>
      <c r="H24" s="43"/>
      <c r="I24" s="43"/>
      <c r="J24" s="43"/>
      <c r="K24" s="43"/>
      <c r="O24" s="52">
        <v>7</v>
      </c>
      <c r="P24" s="50">
        <v>70000000</v>
      </c>
      <c r="Q24" s="50">
        <v>70000000</v>
      </c>
      <c r="R24" s="50">
        <v>90000000</v>
      </c>
    </row>
    <row r="25" spans="2:18" s="16" customFormat="1" ht="39" customHeight="1" x14ac:dyDescent="0.35">
      <c r="B25" s="97">
        <v>8.1</v>
      </c>
      <c r="C25" s="205" t="s">
        <v>290</v>
      </c>
      <c r="D25" s="206"/>
      <c r="E25" s="50"/>
      <c r="F25" s="109">
        <f>F24/(F12+F13)</f>
        <v>36231800.669918701</v>
      </c>
      <c r="H25" s="43"/>
      <c r="I25" s="43"/>
      <c r="J25" s="43"/>
      <c r="K25" s="43"/>
      <c r="O25" s="53"/>
      <c r="P25" s="50"/>
      <c r="Q25" s="50"/>
      <c r="R25" s="50"/>
    </row>
    <row r="26" spans="2:18" s="16" customFormat="1" ht="24" hidden="1" customHeight="1" x14ac:dyDescent="0.35">
      <c r="B26" s="97">
        <v>8.1999999999999993</v>
      </c>
      <c r="C26" s="205" t="s">
        <v>201</v>
      </c>
      <c r="D26" s="206"/>
      <c r="E26" s="50"/>
      <c r="F26" s="109">
        <f>ROUND((F24-(F12+F13)*1265622.89089782)/1.1+((F12+F13)*1265622.89089782),0)</f>
        <v>2439315624</v>
      </c>
      <c r="H26" s="43"/>
      <c r="I26" s="43"/>
      <c r="J26" s="43"/>
      <c r="K26" s="43"/>
      <c r="O26" s="53">
        <v>8</v>
      </c>
      <c r="P26" s="50">
        <v>70000000</v>
      </c>
      <c r="Q26" s="50">
        <v>70000000</v>
      </c>
      <c r="R26" s="50">
        <v>90000000</v>
      </c>
    </row>
    <row r="27" spans="2:18" s="16" customFormat="1" ht="24" hidden="1" customHeight="1" x14ac:dyDescent="0.35">
      <c r="B27" s="97">
        <v>8.3000000000000007</v>
      </c>
      <c r="C27" s="205" t="s">
        <v>202</v>
      </c>
      <c r="D27" s="206"/>
      <c r="E27" s="50"/>
      <c r="F27" s="109">
        <f>F24-F26</f>
        <v>234591265.44000006</v>
      </c>
      <c r="H27" s="43"/>
      <c r="I27" s="43"/>
      <c r="J27" s="43"/>
      <c r="K27" s="43"/>
      <c r="O27" s="53">
        <v>9</v>
      </c>
      <c r="P27" s="50">
        <v>70000000</v>
      </c>
      <c r="Q27" s="50">
        <v>70000000</v>
      </c>
      <c r="R27" s="50">
        <v>90000000</v>
      </c>
    </row>
    <row r="28" spans="2:18" ht="22.5" customHeight="1" thickBot="1" x14ac:dyDescent="0.4">
      <c r="B28" s="112" t="s">
        <v>203</v>
      </c>
      <c r="C28" s="113"/>
      <c r="D28" s="113"/>
      <c r="E28" s="113"/>
      <c r="F28" s="114"/>
      <c r="G28" s="21"/>
      <c r="H28" s="92"/>
      <c r="I28" s="43"/>
      <c r="J28" s="43"/>
      <c r="K28" s="43"/>
    </row>
    <row r="29" spans="2:18" ht="66" x14ac:dyDescent="0.35">
      <c r="B29" s="115" t="s">
        <v>204</v>
      </c>
      <c r="C29" s="116" t="s">
        <v>205</v>
      </c>
      <c r="D29" s="117" t="s">
        <v>206</v>
      </c>
      <c r="E29" s="118" t="s">
        <v>207</v>
      </c>
      <c r="F29" s="119" t="s">
        <v>208</v>
      </c>
      <c r="H29" s="57"/>
      <c r="I29" s="57"/>
      <c r="J29" s="57"/>
      <c r="K29" s="57"/>
    </row>
    <row r="30" spans="2:18" ht="56" customHeight="1" x14ac:dyDescent="0.35">
      <c r="B30" s="120" t="s">
        <v>209</v>
      </c>
      <c r="C30" s="121" t="s">
        <v>210</v>
      </c>
      <c r="D30" s="111" t="s">
        <v>211</v>
      </c>
      <c r="E30" s="122"/>
      <c r="F30" s="109">
        <v>100000000</v>
      </c>
      <c r="H30" s="24"/>
      <c r="I30" s="24"/>
      <c r="J30" s="24"/>
      <c r="K30" s="24"/>
    </row>
    <row r="31" spans="2:18" ht="73.5" customHeight="1" x14ac:dyDescent="0.35">
      <c r="B31" s="120" t="s">
        <v>271</v>
      </c>
      <c r="C31" s="121" t="s">
        <v>296</v>
      </c>
      <c r="D31" s="123" t="s">
        <v>295</v>
      </c>
      <c r="E31" s="122"/>
      <c r="F31" s="109">
        <f>F24*20%-F30</f>
        <v>434781377.88800001</v>
      </c>
      <c r="H31" s="109"/>
      <c r="I31" s="24"/>
      <c r="J31" s="24"/>
      <c r="K31" s="24"/>
    </row>
    <row r="32" spans="2:18" ht="58.5" customHeight="1" x14ac:dyDescent="0.35">
      <c r="B32" s="120" t="s">
        <v>300</v>
      </c>
      <c r="C32" s="121" t="s">
        <v>313</v>
      </c>
      <c r="D32" s="123" t="s">
        <v>272</v>
      </c>
      <c r="E32" s="187" t="s">
        <v>316</v>
      </c>
      <c r="F32" s="124">
        <f>F24*5%</f>
        <v>133695344.472</v>
      </c>
      <c r="H32" s="24"/>
      <c r="I32" s="24"/>
      <c r="J32" s="24"/>
      <c r="K32" s="24"/>
    </row>
    <row r="33" spans="2:11" ht="60.5" customHeight="1" x14ac:dyDescent="0.35">
      <c r="B33" s="120" t="s">
        <v>301</v>
      </c>
      <c r="C33" s="121" t="s">
        <v>273</v>
      </c>
      <c r="D33" s="123" t="s">
        <v>274</v>
      </c>
      <c r="E33" s="187" t="s">
        <v>314</v>
      </c>
      <c r="F33" s="124">
        <f>F24*5%</f>
        <v>133695344.472</v>
      </c>
      <c r="H33" s="24"/>
      <c r="I33" s="24"/>
      <c r="J33" s="24"/>
      <c r="K33" s="24"/>
    </row>
    <row r="34" spans="2:11" ht="60.5" customHeight="1" x14ac:dyDescent="0.35">
      <c r="B34" s="120" t="s">
        <v>297</v>
      </c>
      <c r="C34" s="121" t="s">
        <v>275</v>
      </c>
      <c r="D34" s="123" t="s">
        <v>276</v>
      </c>
      <c r="E34" s="187" t="s">
        <v>277</v>
      </c>
      <c r="F34" s="124">
        <f>F24*20%</f>
        <v>534781377.88800001</v>
      </c>
      <c r="H34" s="24"/>
      <c r="I34" s="24"/>
      <c r="J34" s="24"/>
      <c r="K34" s="24"/>
    </row>
    <row r="35" spans="2:11" ht="57.65" customHeight="1" x14ac:dyDescent="0.35">
      <c r="B35" s="228" t="s">
        <v>298</v>
      </c>
      <c r="C35" s="231" t="s">
        <v>212</v>
      </c>
      <c r="D35" s="236" t="s">
        <v>213</v>
      </c>
      <c r="E35" s="237"/>
      <c r="F35" s="125">
        <f>F24*50%</f>
        <v>1336953444.72</v>
      </c>
      <c r="H35" s="24"/>
      <c r="I35" s="24"/>
      <c r="J35" s="24"/>
      <c r="K35" s="24"/>
    </row>
    <row r="36" spans="2:11" ht="89.5" customHeight="1" x14ac:dyDescent="0.35">
      <c r="B36" s="229"/>
      <c r="C36" s="232"/>
      <c r="D36" s="238" t="s">
        <v>214</v>
      </c>
      <c r="E36" s="239"/>
      <c r="F36" s="126">
        <f>F26*2%</f>
        <v>48786312.480000004</v>
      </c>
      <c r="H36" s="90"/>
      <c r="I36" s="24"/>
      <c r="J36" s="24"/>
      <c r="K36" s="24"/>
    </row>
    <row r="37" spans="2:11" ht="34" customHeight="1" x14ac:dyDescent="0.35">
      <c r="B37" s="230"/>
      <c r="C37" s="233"/>
      <c r="D37" s="234" t="s">
        <v>302</v>
      </c>
      <c r="E37" s="235"/>
      <c r="F37" s="127">
        <f>F35+F36</f>
        <v>1385739757.2</v>
      </c>
      <c r="H37" s="24"/>
      <c r="I37" s="24"/>
      <c r="J37" s="24"/>
      <c r="K37" s="24"/>
    </row>
    <row r="38" spans="2:11" ht="31.5" customHeight="1" thickBot="1" x14ac:dyDescent="0.4">
      <c r="B38" s="224" t="s">
        <v>215</v>
      </c>
      <c r="C38" s="225"/>
      <c r="D38" s="225"/>
      <c r="E38" s="226"/>
      <c r="F38" s="128">
        <f>F30+F31+F32+F33+F37+F34</f>
        <v>2722693201.9200001</v>
      </c>
      <c r="H38" s="24"/>
      <c r="I38" s="24"/>
      <c r="J38" s="24"/>
      <c r="K38" s="24"/>
    </row>
    <row r="39" spans="2:11" ht="31.5" customHeight="1" x14ac:dyDescent="0.35">
      <c r="B39" s="93"/>
      <c r="C39" s="129"/>
      <c r="D39" s="129"/>
      <c r="E39" s="223" t="s">
        <v>216</v>
      </c>
      <c r="F39" s="223"/>
    </row>
    <row r="42" spans="2:11" x14ac:dyDescent="0.35">
      <c r="D42" s="197"/>
      <c r="G42" s="19"/>
    </row>
    <row r="43" spans="2:11" x14ac:dyDescent="0.35">
      <c r="G43" s="19"/>
    </row>
    <row r="44" spans="2:11" x14ac:dyDescent="0.35">
      <c r="G44" s="19"/>
    </row>
    <row r="45" spans="2:11" x14ac:dyDescent="0.35">
      <c r="G45" s="19"/>
    </row>
    <row r="46" spans="2:11" x14ac:dyDescent="0.35">
      <c r="G46" s="19"/>
    </row>
    <row r="47" spans="2:11" s="72" customFormat="1" ht="16.5" x14ac:dyDescent="0.35">
      <c r="C47" s="73"/>
      <c r="D47" s="73"/>
      <c r="E47" s="74"/>
      <c r="F47" s="19"/>
      <c r="G47" s="19"/>
      <c r="H47" s="75"/>
      <c r="I47" s="75"/>
      <c r="J47" s="75"/>
      <c r="K47" s="75"/>
    </row>
    <row r="48" spans="2:11" x14ac:dyDescent="0.35">
      <c r="G48" s="19"/>
    </row>
    <row r="49" spans="1:16" x14ac:dyDescent="0.35">
      <c r="G49" s="19"/>
    </row>
    <row r="50" spans="1:16" x14ac:dyDescent="0.35">
      <c r="G50" s="19"/>
    </row>
    <row r="51" spans="1:16" x14ac:dyDescent="0.35">
      <c r="G51" s="19"/>
    </row>
    <row r="52" spans="1:16" x14ac:dyDescent="0.35">
      <c r="G52" s="19"/>
    </row>
    <row r="53" spans="1:16" s="76" customFormat="1" x14ac:dyDescent="0.35">
      <c r="A53" s="21"/>
      <c r="B53" s="21"/>
      <c r="C53" s="17"/>
      <c r="D53" s="17"/>
      <c r="E53" s="18"/>
      <c r="F53" s="19"/>
      <c r="G53" s="19"/>
      <c r="H53" s="20"/>
      <c r="I53" s="20"/>
      <c r="J53" s="20"/>
      <c r="K53" s="20"/>
      <c r="L53" s="21"/>
      <c r="M53" s="21"/>
      <c r="N53" s="21"/>
      <c r="O53" s="21"/>
      <c r="P53" s="21"/>
    </row>
    <row r="54" spans="1:16" s="76" customFormat="1" x14ac:dyDescent="0.35">
      <c r="A54" s="21"/>
      <c r="B54" s="21"/>
      <c r="C54" s="17"/>
      <c r="D54" s="17"/>
      <c r="E54" s="18"/>
      <c r="F54" s="19"/>
      <c r="G54" s="19"/>
      <c r="H54" s="20"/>
      <c r="I54" s="20"/>
      <c r="J54" s="20"/>
      <c r="K54" s="20"/>
      <c r="L54" s="21"/>
      <c r="M54" s="21"/>
      <c r="N54" s="21"/>
      <c r="O54" s="21"/>
      <c r="P54" s="21"/>
    </row>
    <row r="55" spans="1:16" s="76" customFormat="1" x14ac:dyDescent="0.35">
      <c r="A55" s="222"/>
      <c r="B55" s="222"/>
      <c r="C55" s="222"/>
      <c r="D55" s="222"/>
      <c r="E55" s="222"/>
      <c r="F55" s="222"/>
      <c r="G55" s="222"/>
      <c r="H55" s="20"/>
      <c r="I55" s="20"/>
      <c r="J55" s="20"/>
      <c r="K55" s="20"/>
      <c r="L55" s="21"/>
      <c r="M55" s="21"/>
      <c r="N55" s="21"/>
      <c r="O55" s="21"/>
      <c r="P55" s="21"/>
    </row>
    <row r="56" spans="1:16" s="76" customFormat="1" x14ac:dyDescent="0.35">
      <c r="A56" s="222"/>
      <c r="B56" s="222"/>
      <c r="C56" s="222"/>
      <c r="D56" s="222"/>
      <c r="E56" s="222"/>
      <c r="F56" s="222"/>
      <c r="G56" s="222"/>
      <c r="H56" s="20"/>
      <c r="I56" s="20"/>
      <c r="J56" s="20"/>
      <c r="K56" s="20"/>
      <c r="L56" s="21"/>
      <c r="M56" s="21"/>
      <c r="N56" s="21"/>
      <c r="O56" s="21"/>
      <c r="P56" s="21"/>
    </row>
  </sheetData>
  <mergeCells count="30">
    <mergeCell ref="A56:G56"/>
    <mergeCell ref="C19:D19"/>
    <mergeCell ref="E39:F39"/>
    <mergeCell ref="C22:D22"/>
    <mergeCell ref="C23:D23"/>
    <mergeCell ref="A55:G55"/>
    <mergeCell ref="B38:E38"/>
    <mergeCell ref="C24:D24"/>
    <mergeCell ref="B35:B37"/>
    <mergeCell ref="C35:C37"/>
    <mergeCell ref="D37:E37"/>
    <mergeCell ref="C26:D26"/>
    <mergeCell ref="C27:D27"/>
    <mergeCell ref="C25:D25"/>
    <mergeCell ref="D35:E35"/>
    <mergeCell ref="D36:E36"/>
    <mergeCell ref="C3:F4"/>
    <mergeCell ref="C5:F5"/>
    <mergeCell ref="C7:E7"/>
    <mergeCell ref="C8:E8"/>
    <mergeCell ref="C9:D9"/>
    <mergeCell ref="E9:F9"/>
    <mergeCell ref="C21:D21"/>
    <mergeCell ref="C13:D13"/>
    <mergeCell ref="C20:D20"/>
    <mergeCell ref="C10:D10"/>
    <mergeCell ref="C11:D11"/>
    <mergeCell ref="C12:D12"/>
    <mergeCell ref="C14:D14"/>
    <mergeCell ref="C16:D16"/>
  </mergeCells>
  <dataValidations count="2">
    <dataValidation type="list" allowBlank="1" showInputMessage="1" showErrorMessage="1" sqref="F8" xr:uid="{00000000-0002-0000-0200-000000000000}">
      <formula1>"CT4"</formula1>
    </dataValidation>
    <dataValidation type="list" allowBlank="1" showInputMessage="1" showErrorMessage="1" sqref="F7" xr:uid="{00000000-0002-0000-0200-000001000000}">
      <formula1>"Cá nhân, Doanh nghiệp"</formula1>
    </dataValidation>
  </dataValidations>
  <pageMargins left="1.1023622047244099" right="0.70866141732283505" top="0.74803149606299202" bottom="0.74803149606299202" header="0.31496062992126" footer="0.31496062992126"/>
  <pageSetup paperSize="9" scale="52" orientation="portrait" r:id="rId1"/>
  <rowBreaks count="1" manualBreakCount="1">
    <brk id="47" max="13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zoomScale="60" zoomScaleNormal="60" zoomScaleSheetLayoutView="85" workbookViewId="0">
      <selection activeCell="F20" sqref="F20"/>
    </sheetView>
  </sheetViews>
  <sheetFormatPr defaultColWidth="9.1796875" defaultRowHeight="15.5" x14ac:dyDescent="0.35"/>
  <cols>
    <col min="1" max="1" width="1.81640625" style="21" customWidth="1"/>
    <col min="2" max="2" width="9.453125" style="21" customWidth="1"/>
    <col min="3" max="3" width="41" style="17" customWidth="1"/>
    <col min="4" max="4" width="29" style="17" customWidth="1"/>
    <col min="5" max="5" width="42.81640625" style="18" customWidth="1"/>
    <col min="6" max="6" width="19.453125" style="19" customWidth="1"/>
    <col min="7" max="7" width="1.81640625" style="18" customWidth="1"/>
    <col min="8" max="8" width="17.1796875" style="20" customWidth="1"/>
    <col min="9" max="9" width="13.90625" style="20" customWidth="1"/>
    <col min="10" max="10" width="24" style="20" customWidth="1"/>
    <col min="11" max="11" width="27.6328125" style="20" customWidth="1"/>
    <col min="12" max="12" width="18.81640625" style="21" bestFit="1" customWidth="1"/>
    <col min="13" max="13" width="21.1796875" style="21" customWidth="1"/>
    <col min="14" max="14" width="9.1796875" style="21"/>
    <col min="15" max="15" width="10.7265625" style="21" hidden="1" customWidth="1"/>
    <col min="16" max="18" width="18.26953125" style="21" hidden="1" customWidth="1"/>
    <col min="19" max="16384" width="9.1796875" style="21"/>
  </cols>
  <sheetData>
    <row r="1" spans="1:16" ht="16.5" customHeight="1" x14ac:dyDescent="0.35">
      <c r="A1" s="16"/>
      <c r="B1" s="16" t="s">
        <v>171</v>
      </c>
    </row>
    <row r="3" spans="1:16" s="18" customFormat="1" ht="15.75" customHeight="1" x14ac:dyDescent="0.35">
      <c r="B3" s="16"/>
      <c r="C3" s="209" t="s">
        <v>115</v>
      </c>
      <c r="D3" s="209"/>
      <c r="E3" s="209"/>
      <c r="F3" s="209"/>
      <c r="G3" s="23"/>
      <c r="H3" s="24"/>
      <c r="I3" s="24"/>
      <c r="J3" s="24"/>
      <c r="K3" s="24"/>
    </row>
    <row r="4" spans="1:16" ht="10" customHeight="1" x14ac:dyDescent="0.35">
      <c r="C4" s="209"/>
      <c r="D4" s="209"/>
      <c r="E4" s="209"/>
      <c r="F4" s="209"/>
      <c r="G4" s="23"/>
    </row>
    <row r="5" spans="1:16" ht="15" customHeight="1" x14ac:dyDescent="0.35">
      <c r="C5" s="264" t="s">
        <v>310</v>
      </c>
      <c r="D5" s="264"/>
      <c r="E5" s="264"/>
      <c r="F5" s="264"/>
      <c r="G5" s="25"/>
    </row>
    <row r="6" spans="1:16" ht="13.5" customHeight="1" x14ac:dyDescent="0.35">
      <c r="M6" s="18"/>
      <c r="N6" s="18"/>
      <c r="O6" s="18"/>
      <c r="P6" s="18"/>
    </row>
    <row r="7" spans="1:16" ht="17.5" customHeight="1" x14ac:dyDescent="0.35">
      <c r="C7" s="265" t="s">
        <v>84</v>
      </c>
      <c r="D7" s="266"/>
      <c r="E7" s="267"/>
      <c r="F7" s="26" t="s">
        <v>89</v>
      </c>
    </row>
    <row r="8" spans="1:16" ht="17.25" customHeight="1" thickBot="1" x14ac:dyDescent="0.4">
      <c r="C8" s="268" t="s">
        <v>85</v>
      </c>
      <c r="D8" s="269"/>
      <c r="E8" s="270"/>
      <c r="F8" s="27" t="s">
        <v>114</v>
      </c>
    </row>
    <row r="9" spans="1:16" s="16" customFormat="1" ht="24" customHeight="1" x14ac:dyDescent="0.35">
      <c r="B9" s="28">
        <v>1</v>
      </c>
      <c r="C9" s="262" t="s">
        <v>169</v>
      </c>
      <c r="D9" s="263"/>
      <c r="E9" s="271"/>
      <c r="F9" s="272"/>
      <c r="H9" s="20"/>
      <c r="I9" s="20"/>
      <c r="J9" s="20"/>
      <c r="K9" s="20"/>
      <c r="L9" s="21"/>
    </row>
    <row r="10" spans="1:16" ht="24" customHeight="1" x14ac:dyDescent="0.3">
      <c r="B10" s="29">
        <v>2</v>
      </c>
      <c r="C10" s="203" t="s">
        <v>154</v>
      </c>
      <c r="D10" s="204"/>
      <c r="E10" s="30"/>
      <c r="F10" s="77">
        <v>607</v>
      </c>
      <c r="G10" s="21"/>
      <c r="H10" s="31"/>
      <c r="I10" s="31"/>
      <c r="J10" s="31"/>
      <c r="K10" s="31"/>
    </row>
    <row r="11" spans="1:16" ht="24" customHeight="1" x14ac:dyDescent="0.35">
      <c r="B11" s="29">
        <v>3</v>
      </c>
      <c r="C11" s="203" t="s">
        <v>168</v>
      </c>
      <c r="D11" s="204"/>
      <c r="E11" s="32"/>
      <c r="F11" s="33" t="str">
        <f>IF(LEFT(F10,3)="12A","12A",IF(LEFT(F10,3)="12B","12B",IF(LEFT(F10,3)="22A","22A",IF(LEFT(F10,3)="22B","22B",IF(LEN(F10)=5,LEFT(F10,2),IF(AND(LEN(F10)=4,VALUE(LEFT(F10,3))&gt;500),LEFT(F10,1),IF(AND(LEN(F10)=4,VALUE(LEFT(F10,3))&lt;500),LEFT(F10,2),LEFT(F10,1))))))))</f>
        <v>6</v>
      </c>
      <c r="G11" s="21"/>
    </row>
    <row r="12" spans="1:16" ht="24" customHeight="1" x14ac:dyDescent="0.35">
      <c r="B12" s="29">
        <v>4</v>
      </c>
      <c r="C12" s="203" t="s">
        <v>170</v>
      </c>
      <c r="D12" s="204"/>
      <c r="E12" s="30"/>
      <c r="F12" s="34">
        <f>VLOOKUP(F10,Sheet2!A5:D608,2,0)</f>
        <v>73.8</v>
      </c>
      <c r="G12" s="21"/>
      <c r="H12" s="146"/>
    </row>
    <row r="13" spans="1:16" ht="24" customHeight="1" x14ac:dyDescent="0.35">
      <c r="B13" s="29">
        <v>4.0999999999999996</v>
      </c>
      <c r="C13" s="35" t="s">
        <v>157</v>
      </c>
      <c r="D13" s="36"/>
      <c r="F13" s="37">
        <f>VLOOKUP(F10,Sheet2!A5:D608,3,0)</f>
        <v>0</v>
      </c>
      <c r="G13" s="21"/>
      <c r="H13" s="130"/>
      <c r="I13" s="132"/>
      <c r="J13" s="133" t="s">
        <v>222</v>
      </c>
      <c r="K13" s="133" t="s">
        <v>92</v>
      </c>
      <c r="L13" s="53" t="s">
        <v>93</v>
      </c>
      <c r="M13" s="53" t="s">
        <v>183</v>
      </c>
    </row>
    <row r="14" spans="1:16" ht="24" customHeight="1" x14ac:dyDescent="0.35">
      <c r="B14" s="29">
        <v>5</v>
      </c>
      <c r="C14" s="203" t="s">
        <v>155</v>
      </c>
      <c r="D14" s="204"/>
      <c r="E14" s="30"/>
      <c r="F14" s="38" t="str">
        <f>VLOOKUP(F10,Sheet2!A5:E608,4,0)</f>
        <v>B5</v>
      </c>
      <c r="G14" s="21"/>
      <c r="I14" s="133">
        <v>1</v>
      </c>
      <c r="J14" s="133">
        <v>0</v>
      </c>
      <c r="K14" s="133">
        <v>0</v>
      </c>
      <c r="L14" s="53">
        <v>0</v>
      </c>
      <c r="M14" s="53">
        <v>0</v>
      </c>
    </row>
    <row r="15" spans="1:16" ht="24" customHeight="1" x14ac:dyDescent="0.35">
      <c r="B15" s="29">
        <v>5.0999999999999996</v>
      </c>
      <c r="C15" s="35" t="s">
        <v>69</v>
      </c>
      <c r="D15" s="36"/>
      <c r="E15" s="30"/>
      <c r="F15" s="38" t="str">
        <f>VLOOKUP(F10,Sheet2!A5:R608,17,0)</f>
        <v>2PN</v>
      </c>
      <c r="G15" s="21"/>
      <c r="H15" s="88"/>
      <c r="I15" s="133">
        <v>2</v>
      </c>
      <c r="J15" s="198">
        <v>5000000</v>
      </c>
      <c r="K15" s="198">
        <v>15000000</v>
      </c>
      <c r="L15" s="198">
        <v>20000000</v>
      </c>
      <c r="M15" s="198">
        <v>30000000</v>
      </c>
    </row>
    <row r="16" spans="1:16" s="16" customFormat="1" ht="23.25" customHeight="1" x14ac:dyDescent="0.35">
      <c r="B16" s="39">
        <v>6</v>
      </c>
      <c r="C16" s="244" t="s">
        <v>158</v>
      </c>
      <c r="D16" s="245"/>
      <c r="E16" s="40"/>
      <c r="F16" s="41">
        <f>VLOOKUP(F10,Sheet2!A5:G608,5,0)</f>
        <v>2906420532</v>
      </c>
      <c r="G16" s="42"/>
      <c r="H16" s="20"/>
      <c r="I16" s="133">
        <v>3</v>
      </c>
      <c r="J16" s="198">
        <v>10000000</v>
      </c>
      <c r="K16" s="198">
        <v>30000000</v>
      </c>
      <c r="L16" s="198">
        <v>40000000</v>
      </c>
      <c r="M16" s="198">
        <v>50000000</v>
      </c>
    </row>
    <row r="17" spans="2:18" s="16" customFormat="1" ht="24.75" hidden="1" customHeight="1" x14ac:dyDescent="0.35">
      <c r="B17" s="44">
        <v>6.1</v>
      </c>
      <c r="C17" s="45" t="s">
        <v>159</v>
      </c>
      <c r="D17" s="46"/>
      <c r="E17" s="47"/>
      <c r="F17" s="15">
        <f>ROUND(F16/1.1,0)</f>
        <v>2642200484</v>
      </c>
      <c r="G17" s="42"/>
      <c r="H17" s="43"/>
      <c r="I17" s="134"/>
      <c r="J17" s="198" t="s">
        <v>224</v>
      </c>
      <c r="K17" s="198">
        <v>30000000</v>
      </c>
      <c r="L17" s="198" t="s">
        <v>226</v>
      </c>
      <c r="M17" s="198" t="s">
        <v>227</v>
      </c>
    </row>
    <row r="18" spans="2:18" s="16" customFormat="1" ht="25.5" hidden="1" customHeight="1" x14ac:dyDescent="0.35">
      <c r="B18" s="44">
        <v>6.2</v>
      </c>
      <c r="C18" s="45" t="s">
        <v>160</v>
      </c>
      <c r="D18" s="46"/>
      <c r="E18" s="47"/>
      <c r="F18" s="15">
        <f>F16-F17</f>
        <v>264220048</v>
      </c>
      <c r="G18" s="42"/>
      <c r="H18" s="43"/>
      <c r="I18" s="134"/>
      <c r="J18" s="198" t="s">
        <v>224</v>
      </c>
      <c r="K18" s="198">
        <v>30000000</v>
      </c>
      <c r="L18" s="198" t="s">
        <v>226</v>
      </c>
      <c r="M18" s="198" t="s">
        <v>227</v>
      </c>
    </row>
    <row r="19" spans="2:18" s="16" customFormat="1" ht="24" customHeight="1" x14ac:dyDescent="0.35">
      <c r="B19" s="39">
        <v>7</v>
      </c>
      <c r="C19" s="244" t="s">
        <v>83</v>
      </c>
      <c r="D19" s="245"/>
      <c r="E19" s="40"/>
      <c r="F19" s="41">
        <f>F20+F23+F21</f>
        <v>232513642.56</v>
      </c>
      <c r="G19" s="257"/>
      <c r="H19" s="261"/>
      <c r="I19" s="134">
        <v>4</v>
      </c>
      <c r="J19" s="198">
        <v>10000000</v>
      </c>
      <c r="K19" s="198">
        <v>30000000</v>
      </c>
      <c r="L19" s="198">
        <v>40000000</v>
      </c>
      <c r="M19" s="198">
        <v>50000000</v>
      </c>
      <c r="O19" s="48"/>
      <c r="P19" s="48" t="s">
        <v>94</v>
      </c>
      <c r="Q19" s="48" t="s">
        <v>92</v>
      </c>
      <c r="R19" s="48" t="s">
        <v>93</v>
      </c>
    </row>
    <row r="20" spans="2:18" s="16" customFormat="1" ht="24" customHeight="1" x14ac:dyDescent="0.35">
      <c r="B20" s="29">
        <v>7.1</v>
      </c>
      <c r="C20" s="35" t="s">
        <v>179</v>
      </c>
      <c r="D20" s="84"/>
      <c r="E20" s="85">
        <v>7.0000000000000007E-2</v>
      </c>
      <c r="F20" s="49">
        <f>F16*7%</f>
        <v>203449437.24000001</v>
      </c>
      <c r="G20" s="257"/>
      <c r="H20" s="261"/>
      <c r="I20" s="134">
        <v>5</v>
      </c>
      <c r="J20" s="198">
        <v>10000000</v>
      </c>
      <c r="K20" s="198">
        <v>30000000</v>
      </c>
      <c r="L20" s="198">
        <v>40000000</v>
      </c>
      <c r="M20" s="198">
        <v>50000000</v>
      </c>
      <c r="O20" s="48"/>
      <c r="P20" s="48"/>
      <c r="Q20" s="48"/>
      <c r="R20" s="48"/>
    </row>
    <row r="21" spans="2:18" s="16" customFormat="1" ht="24" customHeight="1" x14ac:dyDescent="0.35">
      <c r="B21" s="29">
        <v>7.2</v>
      </c>
      <c r="C21" s="203" t="s">
        <v>311</v>
      </c>
      <c r="D21" s="204"/>
      <c r="E21" s="85">
        <v>0.01</v>
      </c>
      <c r="F21" s="49">
        <f>F16*E21</f>
        <v>29064205.32</v>
      </c>
      <c r="G21" s="195"/>
      <c r="H21" s="192"/>
      <c r="I21" s="189"/>
      <c r="J21" s="146"/>
      <c r="K21" s="146"/>
      <c r="L21" s="190"/>
      <c r="M21" s="190"/>
      <c r="O21" s="48"/>
      <c r="P21" s="48"/>
      <c r="Q21" s="48"/>
      <c r="R21" s="48"/>
    </row>
    <row r="22" spans="2:18" ht="32" customHeight="1" x14ac:dyDescent="0.35">
      <c r="B22" s="29">
        <v>7.3</v>
      </c>
      <c r="C22" s="203" t="s">
        <v>221</v>
      </c>
      <c r="D22" s="204"/>
      <c r="E22" s="51"/>
      <c r="F22" s="131">
        <v>1</v>
      </c>
      <c r="G22" s="193"/>
      <c r="H22" s="192"/>
      <c r="I22" s="24"/>
      <c r="J22" s="24"/>
      <c r="K22" s="24"/>
      <c r="O22" s="48"/>
      <c r="P22" s="50"/>
      <c r="Q22" s="50"/>
      <c r="R22" s="50"/>
    </row>
    <row r="23" spans="2:18" ht="32" customHeight="1" x14ac:dyDescent="0.35">
      <c r="B23" s="29">
        <v>7.4</v>
      </c>
      <c r="C23" s="35" t="s">
        <v>220</v>
      </c>
      <c r="D23" s="36"/>
      <c r="E23" s="140"/>
      <c r="F23" s="49">
        <f>IF(F15="1PN+1",VLOOKUP(F22,I14:M20,2,0),IF(F15="Studio",VLOOKUP(F22,I14:M20,2,0),IF(F15="2PN",VLOOKUP(F22,I14:M20,3,0),IF(F15="Dual Key",VLOOKUP(F22,I14:M20,3,0),IF(F15="3PN",VLOOKUP(F22,I14:M20,4,0),IF(F15="Penthouse",VLOOKUP(F22,I14:M20,5,0)))))))</f>
        <v>0</v>
      </c>
      <c r="G23" s="42"/>
      <c r="H23" s="192"/>
      <c r="I23" s="24"/>
      <c r="J23" s="24"/>
      <c r="K23" s="24"/>
      <c r="O23" s="48"/>
      <c r="P23" s="50"/>
      <c r="Q23" s="50"/>
      <c r="R23" s="50"/>
    </row>
    <row r="24" spans="2:18" s="16" customFormat="1" ht="24" customHeight="1" x14ac:dyDescent="0.35">
      <c r="B24" s="39">
        <v>8</v>
      </c>
      <c r="C24" s="243" t="s">
        <v>161</v>
      </c>
      <c r="D24" s="243"/>
      <c r="E24" s="40"/>
      <c r="F24" s="41">
        <f>F16-F19</f>
        <v>2673906889.4400001</v>
      </c>
      <c r="H24" s="90"/>
      <c r="I24" s="43"/>
      <c r="J24" s="43"/>
      <c r="K24" s="43"/>
      <c r="O24" s="52">
        <v>7</v>
      </c>
      <c r="P24" s="50">
        <v>70000000</v>
      </c>
      <c r="Q24" s="50">
        <v>70000000</v>
      </c>
      <c r="R24" s="50">
        <v>90000000</v>
      </c>
    </row>
    <row r="25" spans="2:18" s="16" customFormat="1" ht="24" customHeight="1" x14ac:dyDescent="0.35">
      <c r="B25" s="44">
        <v>8.1</v>
      </c>
      <c r="C25" s="45" t="s">
        <v>289</v>
      </c>
      <c r="D25" s="84"/>
      <c r="E25" s="40"/>
      <c r="F25" s="15">
        <f>F24/(F12+F13)</f>
        <v>36231800.669918701</v>
      </c>
      <c r="G25" s="191"/>
      <c r="H25" s="92"/>
      <c r="I25" s="43"/>
      <c r="J25" s="43"/>
      <c r="K25" s="43"/>
      <c r="O25" s="52"/>
      <c r="P25" s="50"/>
      <c r="Q25" s="50"/>
      <c r="R25" s="50"/>
    </row>
    <row r="26" spans="2:18" s="16" customFormat="1" ht="24" hidden="1" customHeight="1" x14ac:dyDescent="0.35">
      <c r="B26" s="44">
        <v>8.1999999999999993</v>
      </c>
      <c r="C26" s="45" t="s">
        <v>159</v>
      </c>
      <c r="D26" s="46"/>
      <c r="E26" s="47"/>
      <c r="F26" s="15">
        <f>ROUND((F24-(F12+F13)*1265622.89089782)/1.1+((F12+F13)*1265622.89089782),0)</f>
        <v>2439315624</v>
      </c>
      <c r="H26" s="91"/>
      <c r="I26" s="43"/>
      <c r="J26" s="43"/>
      <c r="K26" s="43"/>
      <c r="O26" s="53">
        <v>8</v>
      </c>
      <c r="P26" s="50">
        <v>70000000</v>
      </c>
      <c r="Q26" s="50">
        <v>70000000</v>
      </c>
      <c r="R26" s="50">
        <v>90000000</v>
      </c>
    </row>
    <row r="27" spans="2:18" s="16" customFormat="1" ht="24" hidden="1" customHeight="1" x14ac:dyDescent="0.35">
      <c r="B27" s="44">
        <v>8.3000000000000007</v>
      </c>
      <c r="C27" s="45" t="s">
        <v>160</v>
      </c>
      <c r="D27" s="46"/>
      <c r="E27" s="47"/>
      <c r="F27" s="15">
        <f>F24-F26</f>
        <v>234591265.44000006</v>
      </c>
      <c r="H27" s="43"/>
      <c r="I27" s="43"/>
      <c r="J27" s="43"/>
      <c r="K27" s="43"/>
      <c r="O27" s="53">
        <v>9</v>
      </c>
      <c r="P27" s="50">
        <v>70000000</v>
      </c>
      <c r="Q27" s="50">
        <v>70000000</v>
      </c>
      <c r="R27" s="50">
        <v>90000000</v>
      </c>
    </row>
    <row r="28" spans="2:18" ht="22.5" customHeight="1" thickBot="1" x14ac:dyDescent="0.4">
      <c r="B28" s="54" t="s">
        <v>70</v>
      </c>
      <c r="C28" s="55"/>
      <c r="D28" s="55"/>
      <c r="E28" s="55"/>
      <c r="F28" s="56"/>
      <c r="G28" s="21"/>
      <c r="H28" s="43"/>
      <c r="I28" s="43"/>
      <c r="J28" s="43"/>
      <c r="K28" s="43"/>
    </row>
    <row r="29" spans="2:18" ht="45" x14ac:dyDescent="0.35">
      <c r="B29" s="78" t="s">
        <v>82</v>
      </c>
      <c r="C29" s="79" t="s">
        <v>86</v>
      </c>
      <c r="D29" s="80" t="s">
        <v>87</v>
      </c>
      <c r="E29" s="81" t="s">
        <v>162</v>
      </c>
      <c r="F29" s="82" t="s">
        <v>88</v>
      </c>
      <c r="H29" s="43"/>
      <c r="I29" s="57"/>
      <c r="J29" s="57"/>
      <c r="K29" s="57"/>
    </row>
    <row r="30" spans="2:18" ht="34.5" customHeight="1" x14ac:dyDescent="0.35">
      <c r="B30" s="58" t="s">
        <v>71</v>
      </c>
      <c r="C30" s="59" t="s">
        <v>72</v>
      </c>
      <c r="D30" s="60" t="s">
        <v>73</v>
      </c>
      <c r="E30" s="141"/>
      <c r="F30" s="15">
        <v>100000000</v>
      </c>
      <c r="H30" s="57"/>
      <c r="I30" s="24"/>
      <c r="J30" s="24"/>
      <c r="K30" s="24"/>
    </row>
    <row r="31" spans="2:18" ht="34.5" customHeight="1" x14ac:dyDescent="0.35">
      <c r="B31" s="58" t="s">
        <v>239</v>
      </c>
      <c r="C31" s="59" t="s">
        <v>293</v>
      </c>
      <c r="D31" s="62" t="s">
        <v>294</v>
      </c>
      <c r="E31" s="141"/>
      <c r="F31" s="15">
        <f>ROUND(F24*20%,0)-F30</f>
        <v>434781378</v>
      </c>
      <c r="H31" s="24"/>
      <c r="I31" s="24"/>
      <c r="J31" s="24"/>
      <c r="K31" s="24"/>
    </row>
    <row r="32" spans="2:18" ht="34.5" customHeight="1" x14ac:dyDescent="0.35">
      <c r="B32" s="58" t="s">
        <v>240</v>
      </c>
      <c r="C32" s="59" t="s">
        <v>308</v>
      </c>
      <c r="D32" s="62" t="s">
        <v>237</v>
      </c>
      <c r="E32" s="63"/>
      <c r="F32" s="64">
        <f>ROUND(F24*5%,0)</f>
        <v>133695344</v>
      </c>
      <c r="H32" s="65"/>
      <c r="I32" s="24"/>
      <c r="J32" s="24"/>
      <c r="K32" s="24"/>
    </row>
    <row r="33" spans="2:11" ht="34.5" customHeight="1" x14ac:dyDescent="0.35">
      <c r="B33" s="58" t="s">
        <v>241</v>
      </c>
      <c r="C33" s="59" t="s">
        <v>307</v>
      </c>
      <c r="D33" s="62" t="s">
        <v>237</v>
      </c>
      <c r="E33" s="63"/>
      <c r="F33" s="64">
        <f>ROUND(F24*5%,0)</f>
        <v>133695344</v>
      </c>
      <c r="H33" s="24"/>
      <c r="I33" s="24"/>
      <c r="J33" s="24"/>
      <c r="K33" s="24"/>
    </row>
    <row r="34" spans="2:11" ht="34.5" customHeight="1" x14ac:dyDescent="0.35">
      <c r="B34" s="142" t="s">
        <v>242</v>
      </c>
      <c r="C34" s="143" t="s">
        <v>306</v>
      </c>
      <c r="D34" s="147" t="s">
        <v>246</v>
      </c>
      <c r="E34" s="144"/>
      <c r="F34" s="67">
        <f>ROUND(F24*20%,0)</f>
        <v>534781378</v>
      </c>
      <c r="H34" s="24"/>
      <c r="I34" s="24"/>
      <c r="J34" s="24"/>
      <c r="K34" s="24"/>
    </row>
    <row r="35" spans="2:11" ht="36" customHeight="1" x14ac:dyDescent="0.35">
      <c r="B35" s="246" t="s">
        <v>243</v>
      </c>
      <c r="C35" s="249" t="s">
        <v>309</v>
      </c>
      <c r="D35" s="137" t="s">
        <v>163</v>
      </c>
      <c r="E35" s="254" t="s">
        <v>232</v>
      </c>
      <c r="F35" s="67">
        <f>ROUND(F24*45%,0)</f>
        <v>1203258100</v>
      </c>
      <c r="H35" s="24"/>
      <c r="I35" s="90"/>
      <c r="J35" s="24"/>
      <c r="K35" s="24"/>
    </row>
    <row r="36" spans="2:11" ht="43.5" customHeight="1" x14ac:dyDescent="0.35">
      <c r="B36" s="247"/>
      <c r="C36" s="250"/>
      <c r="D36" s="138" t="s">
        <v>181</v>
      </c>
      <c r="E36" s="255"/>
      <c r="F36" s="69">
        <f>ROUND(F26*2%,0)</f>
        <v>48786312</v>
      </c>
      <c r="H36" s="90"/>
      <c r="I36" s="24"/>
      <c r="J36" s="24"/>
      <c r="K36" s="24"/>
    </row>
    <row r="37" spans="2:11" ht="24" customHeight="1" x14ac:dyDescent="0.35">
      <c r="B37" s="248"/>
      <c r="C37" s="251"/>
      <c r="D37" s="139" t="s">
        <v>178</v>
      </c>
      <c r="E37" s="256"/>
      <c r="F37" s="70">
        <f>F35+F36</f>
        <v>1252044412</v>
      </c>
      <c r="H37" s="90"/>
      <c r="I37" s="24"/>
      <c r="J37" s="24"/>
      <c r="K37" s="24"/>
    </row>
    <row r="38" spans="2:11" ht="28" x14ac:dyDescent="0.35">
      <c r="B38" s="58" t="s">
        <v>244</v>
      </c>
      <c r="C38" s="59" t="s">
        <v>235</v>
      </c>
      <c r="D38" s="62" t="s">
        <v>90</v>
      </c>
      <c r="E38" s="63" t="s">
        <v>234</v>
      </c>
      <c r="F38" s="15">
        <f>ROUND(F24*5%,0)</f>
        <v>133695344</v>
      </c>
      <c r="H38" s="24"/>
    </row>
    <row r="39" spans="2:11" ht="31.5" customHeight="1" thickBot="1" x14ac:dyDescent="0.4">
      <c r="B39" s="240" t="s">
        <v>258</v>
      </c>
      <c r="C39" s="241"/>
      <c r="D39" s="241"/>
      <c r="E39" s="242"/>
      <c r="F39" s="196">
        <f>ROUND((F30+F31+F32+F33+F34+F35+F36+F38),0)</f>
        <v>2722693200</v>
      </c>
      <c r="I39" s="24"/>
      <c r="J39" s="24"/>
      <c r="K39" s="24"/>
    </row>
    <row r="40" spans="2:11" ht="27" hidden="1" customHeight="1" thickBot="1" x14ac:dyDescent="0.4">
      <c r="B40" s="258" t="s">
        <v>305</v>
      </c>
      <c r="C40" s="259"/>
      <c r="D40" s="259"/>
      <c r="E40" s="260"/>
      <c r="F40" s="199">
        <f>ROUND(F39/(F12+F13),0)</f>
        <v>36892862</v>
      </c>
      <c r="H40" s="24"/>
    </row>
    <row r="41" spans="2:11" ht="18" customHeight="1" x14ac:dyDescent="0.35">
      <c r="E41" s="252" t="s">
        <v>172</v>
      </c>
      <c r="F41" s="252"/>
    </row>
    <row r="42" spans="2:11" x14ac:dyDescent="0.35">
      <c r="E42" s="253" t="s">
        <v>173</v>
      </c>
      <c r="F42" s="253"/>
    </row>
    <row r="43" spans="2:11" x14ac:dyDescent="0.35">
      <c r="G43" s="19"/>
    </row>
    <row r="44" spans="2:11" x14ac:dyDescent="0.35">
      <c r="G44" s="19"/>
    </row>
    <row r="45" spans="2:11" x14ac:dyDescent="0.35">
      <c r="G45" s="19"/>
    </row>
    <row r="46" spans="2:11" x14ac:dyDescent="0.35">
      <c r="G46" s="19"/>
    </row>
    <row r="47" spans="2:11" x14ac:dyDescent="0.35">
      <c r="G47" s="19"/>
    </row>
    <row r="48" spans="2:11" s="72" customFormat="1" ht="16.5" x14ac:dyDescent="0.35">
      <c r="C48" s="73"/>
      <c r="D48" s="73"/>
      <c r="E48" s="74"/>
      <c r="F48" s="19"/>
      <c r="G48" s="19"/>
      <c r="H48" s="20"/>
      <c r="I48" s="75"/>
      <c r="J48" s="75"/>
      <c r="K48" s="75"/>
    </row>
    <row r="49" spans="1:16" x14ac:dyDescent="0.35">
      <c r="G49" s="19"/>
      <c r="H49" s="75"/>
    </row>
    <row r="50" spans="1:16" x14ac:dyDescent="0.35">
      <c r="G50" s="19"/>
    </row>
    <row r="51" spans="1:16" x14ac:dyDescent="0.35">
      <c r="G51" s="19"/>
    </row>
    <row r="52" spans="1:16" x14ac:dyDescent="0.35">
      <c r="G52" s="19"/>
    </row>
    <row r="53" spans="1:16" x14ac:dyDescent="0.35">
      <c r="G53" s="19"/>
    </row>
    <row r="54" spans="1:16" s="76" customFormat="1" x14ac:dyDescent="0.35">
      <c r="A54" s="21"/>
      <c r="B54" s="21"/>
      <c r="C54" s="17"/>
      <c r="D54" s="17"/>
      <c r="E54" s="18"/>
      <c r="F54" s="19"/>
      <c r="G54" s="19"/>
      <c r="H54" s="20"/>
      <c r="I54" s="20"/>
      <c r="J54" s="20"/>
      <c r="K54" s="20"/>
      <c r="L54" s="21"/>
      <c r="M54" s="21"/>
      <c r="N54" s="21"/>
      <c r="O54" s="21"/>
      <c r="P54" s="21"/>
    </row>
    <row r="55" spans="1:16" s="76" customFormat="1" x14ac:dyDescent="0.35">
      <c r="A55" s="21"/>
      <c r="B55" s="21"/>
      <c r="C55" s="17"/>
      <c r="D55" s="17"/>
      <c r="E55" s="18"/>
      <c r="F55" s="19"/>
      <c r="G55" s="19"/>
      <c r="H55" s="20"/>
      <c r="I55" s="20"/>
      <c r="J55" s="20"/>
      <c r="K55" s="20"/>
      <c r="L55" s="21"/>
      <c r="M55" s="21"/>
      <c r="N55" s="21"/>
      <c r="O55" s="21"/>
      <c r="P55" s="21"/>
    </row>
    <row r="56" spans="1:16" s="76" customFormat="1" x14ac:dyDescent="0.35">
      <c r="A56" s="222"/>
      <c r="B56" s="222"/>
      <c r="C56" s="222"/>
      <c r="D56" s="222"/>
      <c r="E56" s="222"/>
      <c r="F56" s="222"/>
      <c r="G56" s="222"/>
      <c r="H56" s="20"/>
      <c r="I56" s="20"/>
      <c r="J56" s="20"/>
      <c r="K56" s="20"/>
      <c r="L56" s="21"/>
      <c r="M56" s="21"/>
      <c r="N56" s="21"/>
      <c r="O56" s="21"/>
      <c r="P56" s="21"/>
    </row>
    <row r="57" spans="1:16" s="76" customFormat="1" x14ac:dyDescent="0.35">
      <c r="A57" s="222"/>
      <c r="B57" s="222"/>
      <c r="C57" s="222"/>
      <c r="D57" s="222"/>
      <c r="E57" s="222"/>
      <c r="F57" s="222"/>
      <c r="G57" s="222"/>
      <c r="H57" s="20"/>
      <c r="I57" s="20"/>
      <c r="J57" s="20"/>
      <c r="K57" s="20"/>
      <c r="L57" s="21"/>
      <c r="M57" s="21"/>
      <c r="N57" s="21"/>
      <c r="O57" s="21"/>
      <c r="P57" s="21"/>
    </row>
  </sheetData>
  <mergeCells count="26">
    <mergeCell ref="H19:H20"/>
    <mergeCell ref="C9:D9"/>
    <mergeCell ref="C3:F4"/>
    <mergeCell ref="C5:F5"/>
    <mergeCell ref="C7:E7"/>
    <mergeCell ref="C8:E8"/>
    <mergeCell ref="E9:F9"/>
    <mergeCell ref="C10:D10"/>
    <mergeCell ref="C11:D11"/>
    <mergeCell ref="C12:D12"/>
    <mergeCell ref="C14:D14"/>
    <mergeCell ref="C16:D16"/>
    <mergeCell ref="B39:E39"/>
    <mergeCell ref="A56:G56"/>
    <mergeCell ref="A57:G57"/>
    <mergeCell ref="C24:D24"/>
    <mergeCell ref="C19:D19"/>
    <mergeCell ref="B35:B37"/>
    <mergeCell ref="C35:C37"/>
    <mergeCell ref="E41:F41"/>
    <mergeCell ref="E42:F42"/>
    <mergeCell ref="C22:D22"/>
    <mergeCell ref="E35:E37"/>
    <mergeCell ref="G19:G20"/>
    <mergeCell ref="B40:E40"/>
    <mergeCell ref="C21:D21"/>
  </mergeCells>
  <phoneticPr fontId="25" type="noConversion"/>
  <dataValidations count="2">
    <dataValidation type="list" allowBlank="1" showInputMessage="1" showErrorMessage="1" sqref="F7" xr:uid="{00000000-0002-0000-0000-000000000000}">
      <formula1>"Cá nhân, Doanh nghiệp"</formula1>
    </dataValidation>
    <dataValidation type="list" allowBlank="1" showInputMessage="1" showErrorMessage="1" sqref="F8" xr:uid="{00000000-0002-0000-0000-000001000000}">
      <formula1>"CT4"</formula1>
    </dataValidation>
  </dataValidations>
  <pageMargins left="0.70866141732283472" right="0.70866141732283472" top="0.74803149606299213" bottom="0.74803149606299213" header="0.31496062992125984" footer="0.31496062992125984"/>
  <pageSetup scale="61" orientation="portrait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1BA90-5085-43D8-9DDA-3EA5C69DF1F2}">
  <dimension ref="A1:R59"/>
  <sheetViews>
    <sheetView topLeftCell="A7" zoomScale="59" zoomScaleNormal="80" workbookViewId="0">
      <selection activeCell="H24" sqref="H24"/>
    </sheetView>
  </sheetViews>
  <sheetFormatPr defaultColWidth="9.1796875" defaultRowHeight="15.5" x14ac:dyDescent="0.35"/>
  <cols>
    <col min="1" max="1" width="1.81640625" style="21" customWidth="1"/>
    <col min="2" max="2" width="9.453125" style="21" customWidth="1"/>
    <col min="3" max="3" width="41" style="17" customWidth="1"/>
    <col min="4" max="4" width="29" style="17" customWidth="1"/>
    <col min="5" max="5" width="42.81640625" style="18" customWidth="1"/>
    <col min="6" max="6" width="19.453125" style="19" customWidth="1"/>
    <col min="7" max="7" width="1.81640625" style="18" customWidth="1"/>
    <col min="8" max="8" width="45.6328125" style="20" customWidth="1"/>
    <col min="9" max="9" width="13.90625" style="20" customWidth="1"/>
    <col min="10" max="10" width="24" style="20" customWidth="1"/>
    <col min="11" max="11" width="27.6328125" style="20" customWidth="1"/>
    <col min="12" max="12" width="18.81640625" style="21" bestFit="1" customWidth="1"/>
    <col min="13" max="13" width="21.1796875" style="21" customWidth="1"/>
    <col min="14" max="14" width="9.1796875" style="21"/>
    <col min="15" max="15" width="10.7265625" style="21" hidden="1" customWidth="1"/>
    <col min="16" max="18" width="18.26953125" style="21" hidden="1" customWidth="1"/>
    <col min="19" max="16384" width="9.1796875" style="21"/>
  </cols>
  <sheetData>
    <row r="1" spans="1:16" ht="15.75" customHeight="1" x14ac:dyDescent="0.35">
      <c r="A1" s="16"/>
      <c r="B1" s="16" t="s">
        <v>171</v>
      </c>
    </row>
    <row r="2" spans="1:16" x14ac:dyDescent="0.35">
      <c r="A2" s="16"/>
    </row>
    <row r="3" spans="1:16" s="18" customFormat="1" ht="15.75" customHeight="1" x14ac:dyDescent="0.35">
      <c r="B3" s="22"/>
      <c r="C3" s="209" t="s">
        <v>115</v>
      </c>
      <c r="D3" s="209"/>
      <c r="E3" s="209"/>
      <c r="F3" s="209"/>
      <c r="G3" s="23"/>
      <c r="H3" s="24"/>
      <c r="I3" s="24"/>
      <c r="J3" s="24"/>
      <c r="K3" s="24"/>
    </row>
    <row r="4" spans="1:16" ht="10" customHeight="1" x14ac:dyDescent="0.35">
      <c r="C4" s="209"/>
      <c r="D4" s="209"/>
      <c r="E4" s="209"/>
      <c r="F4" s="209"/>
      <c r="G4" s="23"/>
    </row>
    <row r="5" spans="1:16" ht="15" customHeight="1" x14ac:dyDescent="0.35">
      <c r="C5" s="264" t="s">
        <v>236</v>
      </c>
      <c r="D5" s="264"/>
      <c r="E5" s="264"/>
      <c r="F5" s="264"/>
      <c r="G5" s="25"/>
    </row>
    <row r="6" spans="1:16" ht="13.5" customHeight="1" x14ac:dyDescent="0.35">
      <c r="M6" s="18"/>
      <c r="N6" s="18"/>
      <c r="O6" s="18"/>
      <c r="P6" s="18"/>
    </row>
    <row r="7" spans="1:16" ht="17.5" customHeight="1" x14ac:dyDescent="0.35">
      <c r="C7" s="265" t="s">
        <v>84</v>
      </c>
      <c r="D7" s="266"/>
      <c r="E7" s="267"/>
      <c r="F7" s="26" t="s">
        <v>89</v>
      </c>
    </row>
    <row r="8" spans="1:16" ht="17.25" customHeight="1" thickBot="1" x14ac:dyDescent="0.4">
      <c r="C8" s="268" t="s">
        <v>85</v>
      </c>
      <c r="D8" s="269"/>
      <c r="E8" s="270"/>
      <c r="F8" s="27" t="s">
        <v>114</v>
      </c>
    </row>
    <row r="9" spans="1:16" s="16" customFormat="1" ht="24" customHeight="1" x14ac:dyDescent="0.35">
      <c r="B9" s="28">
        <v>1</v>
      </c>
      <c r="C9" s="262" t="s">
        <v>169</v>
      </c>
      <c r="D9" s="263"/>
      <c r="E9" s="271"/>
      <c r="F9" s="272"/>
      <c r="H9" s="20"/>
      <c r="I9" s="20"/>
      <c r="J9" s="20"/>
      <c r="K9" s="20"/>
      <c r="L9" s="21"/>
    </row>
    <row r="10" spans="1:16" ht="24" customHeight="1" x14ac:dyDescent="0.3">
      <c r="B10" s="29">
        <v>2</v>
      </c>
      <c r="C10" s="203" t="s">
        <v>154</v>
      </c>
      <c r="D10" s="204"/>
      <c r="E10" s="30"/>
      <c r="F10" s="77" t="s">
        <v>17</v>
      </c>
      <c r="G10" s="21" t="s">
        <v>291</v>
      </c>
      <c r="H10" s="31"/>
      <c r="I10" s="31"/>
      <c r="J10" s="31"/>
      <c r="K10" s="31"/>
    </row>
    <row r="11" spans="1:16" ht="24" customHeight="1" x14ac:dyDescent="0.35">
      <c r="B11" s="29">
        <v>3</v>
      </c>
      <c r="C11" s="203" t="s">
        <v>168</v>
      </c>
      <c r="D11" s="204"/>
      <c r="E11" s="32"/>
      <c r="F11" s="33" t="str">
        <f>IF(LEFT(F10,3)="12A","12A",IF(LEFT(F10,3)="12B","12B",IF(LEFT(F10,3)="22A","22A",IF(LEFT(F10,3)="22B","22B",IF(LEN(F10)=5,LEFT(F10,2),IF(AND(LEN(F10)=4,VALUE(LEFT(F10,3))&gt;500),LEFT(F10,1),IF(AND(LEN(F10)=4,VALUE(LEFT(F10,3))&lt;500),LEFT(F10,2),LEFT(F10,1))))))))</f>
        <v>12B</v>
      </c>
      <c r="G11" s="21"/>
    </row>
    <row r="12" spans="1:16" ht="24" customHeight="1" x14ac:dyDescent="0.35">
      <c r="B12" s="29">
        <v>4</v>
      </c>
      <c r="C12" s="203" t="s">
        <v>170</v>
      </c>
      <c r="D12" s="204"/>
      <c r="E12" s="30"/>
      <c r="F12" s="34">
        <f>VLOOKUP(F10,Sheet2!A5:D608,2,0)</f>
        <v>46.5</v>
      </c>
      <c r="G12" s="21"/>
      <c r="H12" s="146"/>
    </row>
    <row r="13" spans="1:16" ht="24" customHeight="1" x14ac:dyDescent="0.35">
      <c r="B13" s="29">
        <v>4.0999999999999996</v>
      </c>
      <c r="C13" s="35" t="s">
        <v>157</v>
      </c>
      <c r="D13" s="36"/>
      <c r="F13" s="37">
        <f>VLOOKUP(F10,Sheet2!A5:D608,3,0)</f>
        <v>0</v>
      </c>
      <c r="G13" s="21"/>
      <c r="H13" s="130"/>
      <c r="I13" s="132"/>
      <c r="J13" s="133" t="s">
        <v>222</v>
      </c>
      <c r="K13" s="133" t="s">
        <v>92</v>
      </c>
      <c r="L13" s="53" t="s">
        <v>93</v>
      </c>
      <c r="M13" s="53" t="s">
        <v>183</v>
      </c>
    </row>
    <row r="14" spans="1:16" ht="24" customHeight="1" x14ac:dyDescent="0.35">
      <c r="B14" s="29">
        <v>5</v>
      </c>
      <c r="C14" s="203" t="s">
        <v>155</v>
      </c>
      <c r="D14" s="204"/>
      <c r="E14" s="30"/>
      <c r="F14" s="38" t="str">
        <f>VLOOKUP(F10,Sheet2!A5:E608,4,0)</f>
        <v>A1</v>
      </c>
      <c r="G14" s="21"/>
      <c r="I14" s="133">
        <v>1</v>
      </c>
      <c r="J14" s="133">
        <v>0</v>
      </c>
      <c r="K14" s="133">
        <v>0</v>
      </c>
      <c r="L14" s="53">
        <v>0</v>
      </c>
      <c r="M14" s="53">
        <v>0</v>
      </c>
    </row>
    <row r="15" spans="1:16" ht="24" customHeight="1" x14ac:dyDescent="0.35">
      <c r="B15" s="29">
        <v>5.0999999999999996</v>
      </c>
      <c r="C15" s="35" t="s">
        <v>69</v>
      </c>
      <c r="D15" s="36"/>
      <c r="E15" s="30"/>
      <c r="F15" s="38">
        <f>VLOOKUP(F10,Sheet2!A5:R608,15,0)</f>
        <v>0</v>
      </c>
      <c r="G15" s="21"/>
      <c r="H15" s="88"/>
      <c r="I15" s="133">
        <v>2</v>
      </c>
      <c r="J15" s="133" t="s">
        <v>223</v>
      </c>
      <c r="K15" s="133" t="s">
        <v>228</v>
      </c>
      <c r="L15" s="53" t="s">
        <v>229</v>
      </c>
      <c r="M15" s="53" t="s">
        <v>225</v>
      </c>
    </row>
    <row r="16" spans="1:16" s="16" customFormat="1" ht="23.25" customHeight="1" x14ac:dyDescent="0.35">
      <c r="B16" s="39">
        <v>6</v>
      </c>
      <c r="C16" s="244" t="s">
        <v>158</v>
      </c>
      <c r="D16" s="245"/>
      <c r="E16" s="40"/>
      <c r="F16" s="41">
        <f>VLOOKUP(F10,Sheet2!A5:G608,5,0)</f>
        <v>0</v>
      </c>
      <c r="G16" s="42"/>
      <c r="H16" s="20"/>
      <c r="I16" s="133">
        <v>3</v>
      </c>
      <c r="J16" s="133" t="s">
        <v>224</v>
      </c>
      <c r="K16" s="133" t="s">
        <v>225</v>
      </c>
      <c r="L16" s="53" t="s">
        <v>226</v>
      </c>
      <c r="M16" s="53" t="s">
        <v>227</v>
      </c>
    </row>
    <row r="17" spans="2:18" s="16" customFormat="1" ht="24.75" hidden="1" customHeight="1" x14ac:dyDescent="0.35">
      <c r="B17" s="44">
        <v>6.1</v>
      </c>
      <c r="C17" s="45" t="s">
        <v>159</v>
      </c>
      <c r="D17" s="46"/>
      <c r="E17" s="47"/>
      <c r="F17" s="15">
        <f>ROUND(F16/1.1,0)</f>
        <v>0</v>
      </c>
      <c r="G17" s="42"/>
      <c r="H17" s="43"/>
      <c r="I17" s="134"/>
      <c r="J17" s="133" t="s">
        <v>224</v>
      </c>
      <c r="K17" s="133" t="s">
        <v>225</v>
      </c>
      <c r="L17" s="53" t="s">
        <v>226</v>
      </c>
      <c r="M17" s="53" t="s">
        <v>227</v>
      </c>
    </row>
    <row r="18" spans="2:18" s="16" customFormat="1" ht="25.5" hidden="1" customHeight="1" x14ac:dyDescent="0.35">
      <c r="B18" s="44">
        <v>6.2</v>
      </c>
      <c r="C18" s="45" t="s">
        <v>160</v>
      </c>
      <c r="D18" s="46"/>
      <c r="E18" s="47"/>
      <c r="F18" s="15">
        <f>F16-F17</f>
        <v>0</v>
      </c>
      <c r="G18" s="42"/>
      <c r="H18" s="43"/>
      <c r="I18" s="134"/>
      <c r="J18" s="133" t="s">
        <v>224</v>
      </c>
      <c r="K18" s="133" t="s">
        <v>225</v>
      </c>
      <c r="L18" s="53" t="s">
        <v>226</v>
      </c>
      <c r="M18" s="53" t="s">
        <v>227</v>
      </c>
    </row>
    <row r="19" spans="2:18" s="16" customFormat="1" ht="24" customHeight="1" x14ac:dyDescent="0.35">
      <c r="B19" s="39">
        <v>7</v>
      </c>
      <c r="C19" s="244" t="s">
        <v>83</v>
      </c>
      <c r="D19" s="245"/>
      <c r="E19" s="40"/>
      <c r="F19" s="41">
        <f>F20+F23+F21</f>
        <v>7000000</v>
      </c>
      <c r="H19" s="43"/>
      <c r="I19" s="134">
        <v>4</v>
      </c>
      <c r="J19" s="133" t="s">
        <v>224</v>
      </c>
      <c r="K19" s="133" t="s">
        <v>225</v>
      </c>
      <c r="L19" s="53" t="s">
        <v>226</v>
      </c>
      <c r="M19" s="53" t="s">
        <v>227</v>
      </c>
      <c r="O19" s="48"/>
      <c r="P19" s="48" t="s">
        <v>94</v>
      </c>
      <c r="Q19" s="48" t="s">
        <v>92</v>
      </c>
      <c r="R19" s="48" t="s">
        <v>93</v>
      </c>
    </row>
    <row r="20" spans="2:18" s="16" customFormat="1" ht="24" customHeight="1" x14ac:dyDescent="0.35">
      <c r="B20" s="29">
        <v>7.1</v>
      </c>
      <c r="C20" s="35" t="s">
        <v>179</v>
      </c>
      <c r="D20" s="84"/>
      <c r="E20" s="85">
        <v>7.0000000000000007E-2</v>
      </c>
      <c r="F20" s="49">
        <f>F16*E20</f>
        <v>0</v>
      </c>
      <c r="H20" s="43"/>
      <c r="I20" s="134">
        <v>5</v>
      </c>
      <c r="J20" s="133" t="s">
        <v>224</v>
      </c>
      <c r="K20" s="133" t="s">
        <v>225</v>
      </c>
      <c r="L20" s="53" t="s">
        <v>226</v>
      </c>
      <c r="M20" s="53" t="s">
        <v>227</v>
      </c>
      <c r="O20" s="48"/>
      <c r="P20" s="48"/>
      <c r="Q20" s="48"/>
      <c r="R20" s="48"/>
    </row>
    <row r="21" spans="2:18" s="16" customFormat="1" ht="24" customHeight="1" x14ac:dyDescent="0.35">
      <c r="B21" s="29">
        <v>7.2</v>
      </c>
      <c r="C21" s="203" t="s">
        <v>286</v>
      </c>
      <c r="D21" s="204"/>
      <c r="E21" s="85"/>
      <c r="F21" s="49">
        <v>7000000</v>
      </c>
      <c r="H21" s="43"/>
      <c r="I21" s="189"/>
      <c r="J21" s="146"/>
      <c r="K21" s="146"/>
      <c r="L21" s="190"/>
      <c r="M21" s="190"/>
      <c r="O21" s="48"/>
      <c r="P21" s="48"/>
      <c r="Q21" s="48"/>
      <c r="R21" s="48"/>
    </row>
    <row r="22" spans="2:18" ht="32" customHeight="1" x14ac:dyDescent="0.35">
      <c r="B22" s="29">
        <v>7.3</v>
      </c>
      <c r="C22" s="203" t="s">
        <v>221</v>
      </c>
      <c r="D22" s="204"/>
      <c r="E22" s="51"/>
      <c r="F22" s="131">
        <v>1</v>
      </c>
      <c r="G22" s="21"/>
      <c r="H22" s="42"/>
      <c r="I22" s="24"/>
      <c r="J22" s="24"/>
      <c r="K22" s="24"/>
      <c r="O22" s="48"/>
      <c r="P22" s="50"/>
      <c r="Q22" s="50"/>
      <c r="R22" s="50"/>
    </row>
    <row r="23" spans="2:18" ht="32" customHeight="1" x14ac:dyDescent="0.35">
      <c r="B23" s="29">
        <v>7.4</v>
      </c>
      <c r="C23" s="35" t="s">
        <v>220</v>
      </c>
      <c r="D23" s="36"/>
      <c r="E23" s="140"/>
      <c r="F23" s="49" t="b">
        <f>IF(F15="1PN+1",VLOOKUP(F22,I14:M20,2,0),IF(F15="Studio",VLOOKUP(F22,I14:M20,2,0),IF(F15="2PN",VLOOKUP(F22,I14:M20,3,0),IF(F15="Dual Key",VLOOKUP(F22,I14:M20,3,0),IF(F15="3PN",VLOOKUP(F22,I14:M20,4,0),IF(F15="Penthouse",VLOOKUP(F22,I14:M20,5,0)))))))</f>
        <v>0</v>
      </c>
      <c r="G23" s="21"/>
      <c r="H23" s="42">
        <f>F24-6477829840</f>
        <v>-6484829840</v>
      </c>
      <c r="I23" s="24"/>
      <c r="J23" s="24"/>
      <c r="K23" s="24"/>
      <c r="O23" s="48"/>
      <c r="P23" s="50"/>
      <c r="Q23" s="50"/>
      <c r="R23" s="50"/>
    </row>
    <row r="24" spans="2:18" s="16" customFormat="1" ht="24" customHeight="1" x14ac:dyDescent="0.35">
      <c r="B24" s="39">
        <v>8</v>
      </c>
      <c r="C24" s="243" t="s">
        <v>161</v>
      </c>
      <c r="D24" s="243"/>
      <c r="E24" s="40"/>
      <c r="F24" s="41">
        <f>F16-F19</f>
        <v>-7000000</v>
      </c>
      <c r="H24" s="24"/>
      <c r="I24" s="43"/>
      <c r="J24" s="43"/>
      <c r="K24" s="43"/>
      <c r="O24" s="52">
        <v>7</v>
      </c>
      <c r="P24" s="50">
        <v>70000000</v>
      </c>
      <c r="Q24" s="50">
        <v>70000000</v>
      </c>
      <c r="R24" s="50">
        <v>90000000</v>
      </c>
    </row>
    <row r="25" spans="2:18" s="16" customFormat="1" ht="24" customHeight="1" x14ac:dyDescent="0.35">
      <c r="B25" s="44">
        <v>8.1</v>
      </c>
      <c r="C25" s="45" t="s">
        <v>292</v>
      </c>
      <c r="D25" s="84"/>
      <c r="E25" s="40"/>
      <c r="F25" s="15">
        <f>F24/(F12+F13)</f>
        <v>-150537.63440860214</v>
      </c>
      <c r="H25" s="92"/>
      <c r="I25" s="43"/>
      <c r="J25" s="43"/>
      <c r="K25" s="43"/>
      <c r="O25" s="52"/>
      <c r="P25" s="50"/>
      <c r="Q25" s="50"/>
      <c r="R25" s="50"/>
    </row>
    <row r="26" spans="2:18" s="16" customFormat="1" ht="24" customHeight="1" x14ac:dyDescent="0.35">
      <c r="B26" s="44">
        <v>8.1999999999999993</v>
      </c>
      <c r="C26" s="45" t="s">
        <v>159</v>
      </c>
      <c r="D26" s="46"/>
      <c r="E26" s="47"/>
      <c r="F26" s="15">
        <f>ROUND((F24-(F12+F13)*1265622.89089782)/1.1+((F13+F12)*1265622.89089782),0)</f>
        <v>-1013503</v>
      </c>
      <c r="H26" s="91"/>
      <c r="I26" s="43"/>
      <c r="J26" s="43"/>
      <c r="K26" s="43"/>
      <c r="O26" s="53">
        <v>8</v>
      </c>
      <c r="P26" s="50">
        <v>70000000</v>
      </c>
      <c r="Q26" s="50">
        <v>70000000</v>
      </c>
      <c r="R26" s="50">
        <v>90000000</v>
      </c>
    </row>
    <row r="27" spans="2:18" s="16" customFormat="1" ht="24" customHeight="1" x14ac:dyDescent="0.35">
      <c r="B27" s="44">
        <v>8.3000000000000007</v>
      </c>
      <c r="C27" s="45" t="s">
        <v>160</v>
      </c>
      <c r="D27" s="46"/>
      <c r="E27" s="47"/>
      <c r="F27" s="15">
        <f>F24-F26</f>
        <v>-5986497</v>
      </c>
      <c r="H27" s="43"/>
      <c r="I27" s="43"/>
      <c r="J27" s="43"/>
      <c r="K27" s="43"/>
      <c r="O27" s="53">
        <v>9</v>
      </c>
      <c r="P27" s="50">
        <v>70000000</v>
      </c>
      <c r="Q27" s="50">
        <v>70000000</v>
      </c>
      <c r="R27" s="50">
        <v>90000000</v>
      </c>
    </row>
    <row r="28" spans="2:18" ht="22.5" customHeight="1" thickBot="1" x14ac:dyDescent="0.4">
      <c r="B28" s="54" t="s">
        <v>70</v>
      </c>
      <c r="C28" s="55"/>
      <c r="D28" s="55"/>
      <c r="E28" s="55"/>
      <c r="F28" s="56"/>
      <c r="G28" s="21"/>
      <c r="H28" s="43"/>
      <c r="I28" s="43"/>
      <c r="J28" s="43"/>
      <c r="K28" s="43"/>
    </row>
    <row r="29" spans="2:18" ht="45" x14ac:dyDescent="0.35">
      <c r="B29" s="78" t="s">
        <v>82</v>
      </c>
      <c r="C29" s="79" t="s">
        <v>86</v>
      </c>
      <c r="D29" s="80" t="s">
        <v>87</v>
      </c>
      <c r="E29" s="81" t="s">
        <v>162</v>
      </c>
      <c r="F29" s="82" t="s">
        <v>88</v>
      </c>
      <c r="H29" s="43"/>
      <c r="I29" s="57"/>
      <c r="J29" s="57"/>
      <c r="K29" s="57"/>
    </row>
    <row r="30" spans="2:18" ht="34.5" customHeight="1" x14ac:dyDescent="0.35">
      <c r="B30" s="58" t="s">
        <v>71</v>
      </c>
      <c r="C30" s="59" t="s">
        <v>72</v>
      </c>
      <c r="D30" s="60" t="s">
        <v>73</v>
      </c>
      <c r="E30" s="141"/>
      <c r="F30" s="15">
        <v>100000000</v>
      </c>
      <c r="H30" s="57"/>
      <c r="I30" s="24"/>
      <c r="J30" s="24"/>
      <c r="K30" s="24"/>
    </row>
    <row r="31" spans="2:18" ht="34.5" customHeight="1" x14ac:dyDescent="0.35">
      <c r="B31" s="58" t="s">
        <v>239</v>
      </c>
      <c r="C31" s="59" t="s">
        <v>164</v>
      </c>
      <c r="D31" s="62" t="s">
        <v>77</v>
      </c>
      <c r="E31" s="141"/>
      <c r="F31" s="15">
        <f>ROUND(F24*10%,0)-F30</f>
        <v>-100700000</v>
      </c>
      <c r="H31" s="24"/>
      <c r="I31" s="24"/>
      <c r="J31" s="24"/>
      <c r="K31" s="24"/>
    </row>
    <row r="32" spans="2:18" ht="39.75" customHeight="1" x14ac:dyDescent="0.35">
      <c r="B32" s="58" t="s">
        <v>240</v>
      </c>
      <c r="C32" s="59" t="s">
        <v>152</v>
      </c>
      <c r="D32" s="62" t="s">
        <v>237</v>
      </c>
      <c r="E32" s="141"/>
      <c r="F32" s="15">
        <f>ROUND(F24*5%,0)</f>
        <v>-350000</v>
      </c>
      <c r="H32" s="24"/>
      <c r="I32" s="24"/>
      <c r="J32" s="24"/>
      <c r="K32" s="24"/>
    </row>
    <row r="33" spans="2:11" ht="34.5" customHeight="1" x14ac:dyDescent="0.35">
      <c r="B33" s="58" t="s">
        <v>241</v>
      </c>
      <c r="C33" s="59" t="s">
        <v>165</v>
      </c>
      <c r="D33" s="62" t="s">
        <v>237</v>
      </c>
      <c r="E33" s="63" t="s">
        <v>177</v>
      </c>
      <c r="F33" s="64">
        <f>ROUND(F24*5%,0)</f>
        <v>-350000</v>
      </c>
      <c r="H33" s="24"/>
      <c r="I33" s="65"/>
      <c r="J33" s="65"/>
      <c r="K33" s="65"/>
    </row>
    <row r="34" spans="2:11" ht="34.5" customHeight="1" x14ac:dyDescent="0.35">
      <c r="B34" s="58" t="s">
        <v>242</v>
      </c>
      <c r="C34" s="59" t="s">
        <v>278</v>
      </c>
      <c r="D34" s="62" t="s">
        <v>237</v>
      </c>
      <c r="E34" s="63" t="s">
        <v>279</v>
      </c>
      <c r="F34" s="64">
        <f>ROUND(F24*5%,0)</f>
        <v>-350000</v>
      </c>
      <c r="H34" s="65"/>
      <c r="I34" s="24"/>
      <c r="J34" s="24"/>
      <c r="K34" s="24"/>
    </row>
    <row r="35" spans="2:11" ht="34.5" customHeight="1" x14ac:dyDescent="0.35">
      <c r="B35" s="58" t="s">
        <v>243</v>
      </c>
      <c r="C35" s="59" t="s">
        <v>280</v>
      </c>
      <c r="D35" s="62" t="s">
        <v>237</v>
      </c>
      <c r="E35" s="63" t="s">
        <v>281</v>
      </c>
      <c r="F35" s="64">
        <f>ROUND(F24*5%,0)</f>
        <v>-350000</v>
      </c>
      <c r="H35" s="24"/>
      <c r="I35" s="24"/>
      <c r="J35" s="24"/>
      <c r="K35" s="24"/>
    </row>
    <row r="36" spans="2:11" ht="34.5" customHeight="1" x14ac:dyDescent="0.35">
      <c r="B36" s="142" t="s">
        <v>244</v>
      </c>
      <c r="C36" s="143" t="s">
        <v>282</v>
      </c>
      <c r="D36" s="147" t="s">
        <v>246</v>
      </c>
      <c r="E36" s="144" t="s">
        <v>283</v>
      </c>
      <c r="F36" s="67">
        <f>ROUND(F24*20%,0)</f>
        <v>-1400000</v>
      </c>
      <c r="H36" s="24"/>
      <c r="I36" s="24"/>
      <c r="J36" s="24"/>
      <c r="K36" s="24"/>
    </row>
    <row r="37" spans="2:11" ht="36" customHeight="1" x14ac:dyDescent="0.35">
      <c r="B37" s="246" t="s">
        <v>254</v>
      </c>
      <c r="C37" s="249" t="s">
        <v>233</v>
      </c>
      <c r="D37" s="137" t="s">
        <v>163</v>
      </c>
      <c r="E37" s="254" t="s">
        <v>232</v>
      </c>
      <c r="F37" s="67">
        <f>ROUND(F24*45%,0)</f>
        <v>-3150000</v>
      </c>
      <c r="H37" s="24"/>
      <c r="I37" s="90"/>
      <c r="J37" s="24"/>
      <c r="K37" s="24"/>
    </row>
    <row r="38" spans="2:11" ht="43.5" customHeight="1" x14ac:dyDescent="0.35">
      <c r="B38" s="247"/>
      <c r="C38" s="250"/>
      <c r="D38" s="138" t="s">
        <v>181</v>
      </c>
      <c r="E38" s="255"/>
      <c r="F38" s="69">
        <f>ROUND(F26*2%,0)</f>
        <v>-20270</v>
      </c>
      <c r="H38" s="90"/>
      <c r="I38" s="24"/>
      <c r="J38" s="24"/>
      <c r="K38" s="24"/>
    </row>
    <row r="39" spans="2:11" ht="24" customHeight="1" x14ac:dyDescent="0.35">
      <c r="B39" s="248"/>
      <c r="C39" s="251"/>
      <c r="D39" s="139" t="s">
        <v>178</v>
      </c>
      <c r="E39" s="256"/>
      <c r="F39" s="70">
        <f>F37+F38</f>
        <v>-3170270</v>
      </c>
      <c r="H39" s="90"/>
      <c r="I39" s="24"/>
      <c r="J39" s="24"/>
      <c r="K39" s="24"/>
    </row>
    <row r="40" spans="2:11" ht="28" x14ac:dyDescent="0.35">
      <c r="B40" s="58" t="s">
        <v>256</v>
      </c>
      <c r="C40" s="59" t="s">
        <v>235</v>
      </c>
      <c r="D40" s="62" t="s">
        <v>90</v>
      </c>
      <c r="E40" s="63" t="s">
        <v>234</v>
      </c>
      <c r="F40" s="15">
        <f>ROUND(F24*5%,0)</f>
        <v>-350000</v>
      </c>
      <c r="H40" s="24"/>
    </row>
    <row r="41" spans="2:11" ht="31.5" customHeight="1" thickBot="1" x14ac:dyDescent="0.4">
      <c r="B41" s="240" t="s">
        <v>81</v>
      </c>
      <c r="C41" s="241"/>
      <c r="D41" s="241"/>
      <c r="E41" s="242"/>
      <c r="F41" s="71">
        <f>ROUND((F30+F31+F32+F33+F34+F35+F36+F37+F38+F40),0)</f>
        <v>-7020270</v>
      </c>
      <c r="I41" s="24"/>
      <c r="J41" s="24"/>
      <c r="K41" s="24"/>
    </row>
    <row r="42" spans="2:11" x14ac:dyDescent="0.35">
      <c r="H42" s="24"/>
    </row>
    <row r="43" spans="2:11" ht="18" customHeight="1" x14ac:dyDescent="0.35">
      <c r="E43" s="252" t="s">
        <v>172</v>
      </c>
      <c r="F43" s="252"/>
    </row>
    <row r="44" spans="2:11" x14ac:dyDescent="0.35">
      <c r="E44" s="253" t="s">
        <v>173</v>
      </c>
      <c r="F44" s="253"/>
    </row>
    <row r="45" spans="2:11" x14ac:dyDescent="0.35">
      <c r="G45" s="19"/>
    </row>
    <row r="46" spans="2:11" x14ac:dyDescent="0.35">
      <c r="G46" s="19"/>
    </row>
    <row r="47" spans="2:11" x14ac:dyDescent="0.35">
      <c r="G47" s="19"/>
    </row>
    <row r="48" spans="2:11" x14ac:dyDescent="0.35">
      <c r="G48" s="19"/>
    </row>
    <row r="49" spans="1:16" x14ac:dyDescent="0.35">
      <c r="G49" s="19"/>
    </row>
    <row r="50" spans="1:16" s="72" customFormat="1" ht="16.5" x14ac:dyDescent="0.35">
      <c r="C50" s="73"/>
      <c r="D50" s="73"/>
      <c r="E50" s="74"/>
      <c r="F50" s="19"/>
      <c r="G50" s="19"/>
      <c r="H50" s="20"/>
      <c r="I50" s="75"/>
      <c r="J50" s="75"/>
      <c r="K50" s="75"/>
    </row>
    <row r="51" spans="1:16" x14ac:dyDescent="0.35">
      <c r="G51" s="19"/>
      <c r="H51" s="75"/>
    </row>
    <row r="52" spans="1:16" x14ac:dyDescent="0.35">
      <c r="G52" s="19"/>
    </row>
    <row r="53" spans="1:16" x14ac:dyDescent="0.35">
      <c r="G53" s="19"/>
    </row>
    <row r="54" spans="1:16" x14ac:dyDescent="0.35">
      <c r="G54" s="19"/>
    </row>
    <row r="55" spans="1:16" x14ac:dyDescent="0.35">
      <c r="G55" s="19"/>
    </row>
    <row r="56" spans="1:16" s="76" customFormat="1" x14ac:dyDescent="0.35">
      <c r="A56" s="21"/>
      <c r="B56" s="21"/>
      <c r="C56" s="17"/>
      <c r="D56" s="17"/>
      <c r="E56" s="18"/>
      <c r="F56" s="19"/>
      <c r="G56" s="19"/>
      <c r="H56" s="20"/>
      <c r="I56" s="20"/>
      <c r="J56" s="20"/>
      <c r="K56" s="20"/>
      <c r="L56" s="21"/>
      <c r="M56" s="21"/>
      <c r="N56" s="21"/>
      <c r="O56" s="21"/>
      <c r="P56" s="21"/>
    </row>
    <row r="57" spans="1:16" s="76" customFormat="1" x14ac:dyDescent="0.35">
      <c r="A57" s="21"/>
      <c r="B57" s="21"/>
      <c r="C57" s="17"/>
      <c r="D57" s="17"/>
      <c r="E57" s="18"/>
      <c r="F57" s="19"/>
      <c r="G57" s="19"/>
      <c r="H57" s="20"/>
      <c r="I57" s="20"/>
      <c r="J57" s="20"/>
      <c r="K57" s="20"/>
      <c r="L57" s="21"/>
      <c r="M57" s="21"/>
      <c r="N57" s="21"/>
      <c r="O57" s="21"/>
      <c r="P57" s="21"/>
    </row>
    <row r="58" spans="1:16" s="76" customFormat="1" x14ac:dyDescent="0.35">
      <c r="A58" s="222"/>
      <c r="B58" s="222"/>
      <c r="C58" s="222"/>
      <c r="D58" s="222"/>
      <c r="E58" s="222"/>
      <c r="F58" s="222"/>
      <c r="G58" s="222"/>
      <c r="H58" s="20"/>
      <c r="I58" s="20"/>
      <c r="J58" s="20"/>
      <c r="K58" s="20"/>
      <c r="L58" s="21"/>
      <c r="M58" s="21"/>
      <c r="N58" s="21"/>
      <c r="O58" s="21"/>
      <c r="P58" s="21"/>
    </row>
    <row r="59" spans="1:16" s="76" customFormat="1" x14ac:dyDescent="0.35">
      <c r="A59" s="222"/>
      <c r="B59" s="222"/>
      <c r="C59" s="222"/>
      <c r="D59" s="222"/>
      <c r="E59" s="222"/>
      <c r="F59" s="222"/>
      <c r="G59" s="222"/>
      <c r="H59" s="20"/>
      <c r="I59" s="20"/>
      <c r="J59" s="20"/>
      <c r="K59" s="20"/>
      <c r="L59" s="21"/>
      <c r="M59" s="21"/>
      <c r="N59" s="21"/>
      <c r="O59" s="21"/>
      <c r="P59" s="21"/>
    </row>
  </sheetData>
  <mergeCells count="23">
    <mergeCell ref="E43:F43"/>
    <mergeCell ref="E44:F44"/>
    <mergeCell ref="A58:G58"/>
    <mergeCell ref="A59:G59"/>
    <mergeCell ref="C22:D22"/>
    <mergeCell ref="C24:D24"/>
    <mergeCell ref="B37:B39"/>
    <mergeCell ref="C37:C39"/>
    <mergeCell ref="E37:E39"/>
    <mergeCell ref="B41:E41"/>
    <mergeCell ref="C21:D21"/>
    <mergeCell ref="C19:D19"/>
    <mergeCell ref="C3:F4"/>
    <mergeCell ref="C5:F5"/>
    <mergeCell ref="C7:E7"/>
    <mergeCell ref="C8:E8"/>
    <mergeCell ref="C9:D9"/>
    <mergeCell ref="E9:F9"/>
    <mergeCell ref="C10:D10"/>
    <mergeCell ref="C11:D11"/>
    <mergeCell ref="C12:D12"/>
    <mergeCell ref="C14:D14"/>
    <mergeCell ref="C16:D16"/>
  </mergeCells>
  <dataValidations count="2">
    <dataValidation type="list" allowBlank="1" showInputMessage="1" showErrorMessage="1" sqref="F8" xr:uid="{470189F6-14F8-4F62-909B-45D92B3869A6}">
      <formula1>"CT4"</formula1>
    </dataValidation>
    <dataValidation type="list" allowBlank="1" showInputMessage="1" showErrorMessage="1" sqref="F7" xr:uid="{6D6A245C-5ECF-46C4-9487-518D9C7A122E}">
      <formula1>"Cá nhân, Doanh nghiệp"</formula1>
    </dataValidation>
  </dataValidations>
  <pageMargins left="0.7" right="0.7" top="0.75" bottom="0.75" header="0.3" footer="0.3"/>
  <pageSetup scale="58" orientation="portrait" r:id="rId1"/>
  <rowBreaks count="1" manualBreakCount="1">
    <brk id="53" max="16383" man="1"/>
  </rowBreaks>
  <colBreaks count="1" manualBreakCount="1">
    <brk id="7" max="5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E44C4-23BE-4EA4-B869-448FE98B5E6D}">
  <dimension ref="A1:T56"/>
  <sheetViews>
    <sheetView view="pageBreakPreview" topLeftCell="A17" zoomScale="60" zoomScaleNormal="60" workbookViewId="0">
      <selection activeCell="J24" sqref="J24"/>
    </sheetView>
  </sheetViews>
  <sheetFormatPr defaultColWidth="9.1796875" defaultRowHeight="15.5" x14ac:dyDescent="0.35"/>
  <cols>
    <col min="1" max="1" width="1.81640625" style="21" customWidth="1"/>
    <col min="2" max="2" width="9.453125" style="21" customWidth="1"/>
    <col min="3" max="3" width="41" style="17" customWidth="1"/>
    <col min="4" max="4" width="29" style="17" customWidth="1"/>
    <col min="5" max="5" width="16" style="18" customWidth="1"/>
    <col min="6" max="6" width="15.1796875" style="18" customWidth="1"/>
    <col min="7" max="7" width="14.6328125" style="18" customWidth="1"/>
    <col min="8" max="8" width="19.453125" style="19" customWidth="1"/>
    <col min="9" max="9" width="1.81640625" style="18" customWidth="1"/>
    <col min="10" max="10" width="45.6328125" style="20" customWidth="1"/>
    <col min="11" max="11" width="13.90625" style="20" customWidth="1"/>
    <col min="12" max="12" width="24" style="20" customWidth="1"/>
    <col min="13" max="13" width="27.6328125" style="20" customWidth="1"/>
    <col min="14" max="14" width="18.81640625" style="21" bestFit="1" customWidth="1"/>
    <col min="15" max="15" width="21.1796875" style="21" customWidth="1"/>
    <col min="16" max="16" width="9.1796875" style="21"/>
    <col min="17" max="17" width="10.7265625" style="21" hidden="1" customWidth="1"/>
    <col min="18" max="20" width="18.26953125" style="21" hidden="1" customWidth="1"/>
    <col min="21" max="16384" width="9.1796875" style="21"/>
  </cols>
  <sheetData>
    <row r="1" spans="1:18" ht="15.75" customHeight="1" x14ac:dyDescent="0.35">
      <c r="A1" s="16"/>
      <c r="B1" s="16" t="s">
        <v>171</v>
      </c>
    </row>
    <row r="2" spans="1:18" x14ac:dyDescent="0.35">
      <c r="A2" s="16"/>
    </row>
    <row r="3" spans="1:18" s="18" customFormat="1" ht="15.75" customHeight="1" x14ac:dyDescent="0.35">
      <c r="B3" s="22"/>
      <c r="C3" s="209" t="s">
        <v>115</v>
      </c>
      <c r="D3" s="209"/>
      <c r="E3" s="209"/>
      <c r="F3" s="209"/>
      <c r="G3" s="209"/>
      <c r="H3" s="209"/>
      <c r="I3" s="23"/>
      <c r="J3" s="24"/>
      <c r="K3" s="24"/>
      <c r="L3" s="24"/>
      <c r="M3" s="24"/>
    </row>
    <row r="4" spans="1:18" ht="10" customHeight="1" x14ac:dyDescent="0.35">
      <c r="C4" s="209"/>
      <c r="D4" s="209"/>
      <c r="E4" s="209"/>
      <c r="F4" s="209"/>
      <c r="G4" s="209"/>
      <c r="H4" s="209"/>
      <c r="I4" s="23"/>
    </row>
    <row r="5" spans="1:18" ht="15" customHeight="1" x14ac:dyDescent="0.35">
      <c r="C5" s="264" t="s">
        <v>319</v>
      </c>
      <c r="D5" s="264"/>
      <c r="E5" s="264"/>
      <c r="F5" s="264"/>
      <c r="G5" s="264"/>
      <c r="H5" s="264"/>
      <c r="I5" s="25"/>
    </row>
    <row r="6" spans="1:18" ht="13.5" customHeight="1" x14ac:dyDescent="0.35">
      <c r="O6" s="18"/>
      <c r="P6" s="18"/>
      <c r="Q6" s="18"/>
      <c r="R6" s="18"/>
    </row>
    <row r="7" spans="1:18" ht="24" customHeight="1" x14ac:dyDescent="0.35">
      <c r="B7" s="273" t="s">
        <v>287</v>
      </c>
      <c r="C7" s="273"/>
      <c r="D7" s="273"/>
      <c r="E7" s="273"/>
      <c r="F7" s="273"/>
      <c r="G7" s="273"/>
      <c r="H7" s="273"/>
      <c r="O7" s="18"/>
      <c r="P7" s="18"/>
      <c r="Q7" s="18"/>
      <c r="R7" s="18"/>
    </row>
    <row r="8" spans="1:18" ht="17.5" customHeight="1" x14ac:dyDescent="0.35">
      <c r="C8" s="265" t="s">
        <v>84</v>
      </c>
      <c r="D8" s="266"/>
      <c r="E8" s="266"/>
      <c r="F8" s="266"/>
      <c r="G8" s="267"/>
      <c r="H8" s="26" t="s">
        <v>89</v>
      </c>
    </row>
    <row r="9" spans="1:18" ht="17.25" customHeight="1" thickBot="1" x14ac:dyDescent="0.4">
      <c r="C9" s="274" t="s">
        <v>85</v>
      </c>
      <c r="D9" s="275"/>
      <c r="E9" s="275"/>
      <c r="F9" s="275"/>
      <c r="G9" s="276"/>
      <c r="H9" s="27" t="s">
        <v>114</v>
      </c>
    </row>
    <row r="10" spans="1:18" s="16" customFormat="1" ht="24" customHeight="1" x14ac:dyDescent="0.35">
      <c r="B10" s="28">
        <v>1</v>
      </c>
      <c r="C10" s="262" t="s">
        <v>169</v>
      </c>
      <c r="D10" s="263"/>
      <c r="E10" s="271"/>
      <c r="F10" s="277"/>
      <c r="G10" s="277"/>
      <c r="H10" s="272"/>
      <c r="J10" s="20"/>
      <c r="K10" s="20"/>
      <c r="L10" s="20"/>
      <c r="M10" s="20"/>
      <c r="N10" s="21"/>
    </row>
    <row r="11" spans="1:18" ht="24" customHeight="1" x14ac:dyDescent="0.3">
      <c r="B11" s="29">
        <v>2</v>
      </c>
      <c r="C11" s="203" t="s">
        <v>154</v>
      </c>
      <c r="D11" s="204"/>
      <c r="E11" s="278">
        <v>607</v>
      </c>
      <c r="F11" s="279"/>
      <c r="G11" s="279"/>
      <c r="H11" s="280"/>
      <c r="I11" s="21"/>
      <c r="J11" s="31"/>
      <c r="K11" s="31"/>
      <c r="L11" s="31"/>
      <c r="M11" s="31"/>
    </row>
    <row r="12" spans="1:18" ht="24" customHeight="1" x14ac:dyDescent="0.35">
      <c r="B12" s="29">
        <v>3</v>
      </c>
      <c r="C12" s="203" t="s">
        <v>168</v>
      </c>
      <c r="D12" s="204"/>
      <c r="E12" s="281" t="str">
        <f>IF(LEFT(E11,3)="12A","12A",IF(LEFT(E11,3)="12B","12B",IF(LEFT(E11,3)="22A","22A",IF(LEFT(E11,3)="22B","22B",IF(LEN(E11)=5,LEFT(E11,2),IF(AND(LEN(E11)=4,VALUE(LEFT(E11,3))&gt;500),LEFT(E11,1),IF(AND(LEN(E11)=4,VALUE(LEFT(E11,3))&lt;500),LEFT(E11,2),LEFT(E11,1))))))))</f>
        <v>6</v>
      </c>
      <c r="F12" s="282"/>
      <c r="G12" s="282"/>
      <c r="H12" s="283"/>
      <c r="I12" s="21"/>
    </row>
    <row r="13" spans="1:18" ht="24" customHeight="1" x14ac:dyDescent="0.35">
      <c r="B13" s="29">
        <v>4</v>
      </c>
      <c r="C13" s="203" t="s">
        <v>170</v>
      </c>
      <c r="D13" s="204"/>
      <c r="E13" s="284">
        <f>VLOOKUP(E11,Sheet2!A5:D608,2,0)</f>
        <v>73.8</v>
      </c>
      <c r="F13" s="285"/>
      <c r="G13" s="285"/>
      <c r="H13" s="286"/>
      <c r="I13" s="21"/>
      <c r="J13" s="146"/>
    </row>
    <row r="14" spans="1:18" ht="24" customHeight="1" x14ac:dyDescent="0.35">
      <c r="B14" s="29">
        <v>4.0999999999999996</v>
      </c>
      <c r="C14" s="35" t="s">
        <v>157</v>
      </c>
      <c r="D14" s="36"/>
      <c r="F14" s="290">
        <f>VLOOKUP(E11,Sheet2!A5:D608,3,0)</f>
        <v>0</v>
      </c>
      <c r="G14" s="290"/>
      <c r="H14" s="291"/>
      <c r="I14" s="21"/>
      <c r="J14" s="130"/>
      <c r="K14" s="132"/>
      <c r="L14" s="133" t="s">
        <v>222</v>
      </c>
      <c r="M14" s="133" t="s">
        <v>92</v>
      </c>
      <c r="N14" s="53" t="s">
        <v>93</v>
      </c>
      <c r="O14" s="53" t="s">
        <v>183</v>
      </c>
    </row>
    <row r="15" spans="1:18" ht="24" customHeight="1" x14ac:dyDescent="0.35">
      <c r="B15" s="29">
        <v>5</v>
      </c>
      <c r="C15" s="203" t="s">
        <v>155</v>
      </c>
      <c r="D15" s="204"/>
      <c r="E15" s="287" t="str">
        <f>VLOOKUP(E11,Sheet2!A5:E608,4,0)</f>
        <v>B5</v>
      </c>
      <c r="F15" s="288"/>
      <c r="G15" s="288"/>
      <c r="H15" s="289"/>
      <c r="I15" s="21"/>
      <c r="K15" s="133">
        <v>1</v>
      </c>
      <c r="L15" s="133">
        <v>0</v>
      </c>
      <c r="M15" s="133">
        <v>0</v>
      </c>
      <c r="N15" s="53">
        <v>0</v>
      </c>
      <c r="O15" s="53">
        <v>0</v>
      </c>
    </row>
    <row r="16" spans="1:18" ht="24" customHeight="1" x14ac:dyDescent="0.35">
      <c r="B16" s="29">
        <v>5.0999999999999996</v>
      </c>
      <c r="C16" s="35" t="s">
        <v>69</v>
      </c>
      <c r="D16" s="36"/>
      <c r="E16" s="287" t="str">
        <f>VLOOKUP(E11,Sheet2!A5:R608,17,0)</f>
        <v>2PN</v>
      </c>
      <c r="F16" s="288"/>
      <c r="G16" s="288"/>
      <c r="H16" s="289"/>
      <c r="I16" s="21"/>
      <c r="J16" s="88"/>
      <c r="K16" s="133">
        <v>2</v>
      </c>
      <c r="L16" s="198">
        <v>5000000</v>
      </c>
      <c r="M16" s="198">
        <v>15000000</v>
      </c>
      <c r="N16" s="198">
        <v>20000000</v>
      </c>
      <c r="O16" s="198">
        <v>30000000</v>
      </c>
    </row>
    <row r="17" spans="2:20" s="16" customFormat="1" ht="23.25" customHeight="1" x14ac:dyDescent="0.35">
      <c r="B17" s="39">
        <v>6</v>
      </c>
      <c r="C17" s="244" t="s">
        <v>158</v>
      </c>
      <c r="D17" s="245"/>
      <c r="E17" s="292">
        <f>VLOOKUP(E11,Sheet2!A5:G608,5,0)</f>
        <v>2906420532</v>
      </c>
      <c r="F17" s="293"/>
      <c r="G17" s="293"/>
      <c r="H17" s="294"/>
      <c r="I17" s="42"/>
      <c r="J17" s="20"/>
      <c r="K17" s="133">
        <v>3</v>
      </c>
      <c r="L17" s="198">
        <v>10000000</v>
      </c>
      <c r="M17" s="198">
        <v>30000000</v>
      </c>
      <c r="N17" s="198">
        <v>40000000</v>
      </c>
      <c r="O17" s="198">
        <v>50000000</v>
      </c>
    </row>
    <row r="18" spans="2:20" s="16" customFormat="1" ht="24.75" hidden="1" customHeight="1" x14ac:dyDescent="0.35">
      <c r="B18" s="44">
        <v>6.1</v>
      </c>
      <c r="C18" s="45" t="s">
        <v>159</v>
      </c>
      <c r="D18" s="46"/>
      <c r="E18" s="47"/>
      <c r="F18" s="148"/>
      <c r="G18" s="148"/>
      <c r="H18" s="15">
        <f>ROUND(E17/1.1,0)</f>
        <v>2642200484</v>
      </c>
      <c r="I18" s="42"/>
      <c r="J18" s="43"/>
      <c r="K18" s="134"/>
      <c r="L18" s="198" t="s">
        <v>224</v>
      </c>
      <c r="M18" s="198">
        <v>30000000</v>
      </c>
      <c r="N18" s="198" t="s">
        <v>226</v>
      </c>
      <c r="O18" s="198" t="s">
        <v>227</v>
      </c>
    </row>
    <row r="19" spans="2:20" s="16" customFormat="1" ht="25.5" hidden="1" customHeight="1" x14ac:dyDescent="0.35">
      <c r="B19" s="44">
        <v>6.2</v>
      </c>
      <c r="C19" s="45" t="s">
        <v>160</v>
      </c>
      <c r="D19" s="46"/>
      <c r="E19" s="47"/>
      <c r="F19" s="148"/>
      <c r="G19" s="148"/>
      <c r="H19" s="15">
        <f>E17-H18</f>
        <v>264220048</v>
      </c>
      <c r="I19" s="42"/>
      <c r="J19" s="43"/>
      <c r="K19" s="134"/>
      <c r="L19" s="198" t="s">
        <v>224</v>
      </c>
      <c r="M19" s="198">
        <v>30000000</v>
      </c>
      <c r="N19" s="198" t="s">
        <v>226</v>
      </c>
      <c r="O19" s="198" t="s">
        <v>227</v>
      </c>
    </row>
    <row r="20" spans="2:20" s="16" customFormat="1" ht="24" customHeight="1" x14ac:dyDescent="0.35">
      <c r="B20" s="39">
        <v>7</v>
      </c>
      <c r="C20" s="244" t="s">
        <v>83</v>
      </c>
      <c r="D20" s="245"/>
      <c r="E20" s="292"/>
      <c r="F20" s="293"/>
      <c r="G20" s="293"/>
      <c r="H20" s="294"/>
      <c r="J20" s="43"/>
      <c r="K20" s="134">
        <v>4</v>
      </c>
      <c r="L20" s="198">
        <v>10000000</v>
      </c>
      <c r="M20" s="198">
        <v>30000000</v>
      </c>
      <c r="N20" s="198">
        <v>40000000</v>
      </c>
      <c r="O20" s="198">
        <v>50000000</v>
      </c>
      <c r="Q20" s="48"/>
      <c r="R20" s="48" t="s">
        <v>94</v>
      </c>
      <c r="S20" s="48" t="s">
        <v>92</v>
      </c>
      <c r="T20" s="48" t="s">
        <v>93</v>
      </c>
    </row>
    <row r="21" spans="2:20" ht="32" customHeight="1" x14ac:dyDescent="0.35">
      <c r="B21" s="29">
        <v>7.1</v>
      </c>
      <c r="C21" s="203" t="s">
        <v>221</v>
      </c>
      <c r="D21" s="204"/>
      <c r="E21" s="298">
        <v>1</v>
      </c>
      <c r="F21" s="299"/>
      <c r="G21" s="299"/>
      <c r="H21" s="300"/>
      <c r="I21" s="21"/>
      <c r="J21" s="42"/>
      <c r="K21" s="134">
        <v>5</v>
      </c>
      <c r="L21" s="198">
        <v>10000000</v>
      </c>
      <c r="M21" s="198">
        <v>30000000</v>
      </c>
      <c r="N21" s="198">
        <v>40000000</v>
      </c>
      <c r="O21" s="198">
        <v>50000000</v>
      </c>
      <c r="Q21" s="48"/>
      <c r="R21" s="50"/>
      <c r="S21" s="50"/>
      <c r="T21" s="50"/>
    </row>
    <row r="22" spans="2:20" ht="32" customHeight="1" x14ac:dyDescent="0.35">
      <c r="B22" s="29">
        <v>7.2</v>
      </c>
      <c r="C22" s="35" t="s">
        <v>220</v>
      </c>
      <c r="D22" s="36"/>
      <c r="E22" s="301">
        <f>IF(E16="1PN+1",VLOOKUP(E21,K15:O20,2,0),IF(E16="Studio",VLOOKUP(E21,K15:O20,2,0),IF(E16="2PN",VLOOKUP(E21,K15:O20,3,0),IF(E16="Dual Key",VLOOKUP(E21,K15:O20,3,0),IF(E16="3PN",VLOOKUP(E21,K15:O20,4,0),IF(E16="Penthouse",VLOOKUP(E21,K15:O20,5,0)))))))</f>
        <v>0</v>
      </c>
      <c r="F22" s="302"/>
      <c r="G22" s="302"/>
      <c r="H22" s="303"/>
      <c r="I22" s="21"/>
      <c r="J22" s="42"/>
      <c r="K22" s="24"/>
      <c r="L22" s="24"/>
      <c r="M22" s="24"/>
      <c r="Q22" s="48"/>
      <c r="R22" s="50"/>
      <c r="S22" s="50"/>
      <c r="T22" s="50"/>
    </row>
    <row r="23" spans="2:20" s="16" customFormat="1" ht="24" customHeight="1" x14ac:dyDescent="0.35">
      <c r="B23" s="39">
        <v>8</v>
      </c>
      <c r="C23" s="243" t="s">
        <v>161</v>
      </c>
      <c r="D23" s="243"/>
      <c r="E23" s="292">
        <f>E17-E20</f>
        <v>2906420532</v>
      </c>
      <c r="F23" s="293"/>
      <c r="G23" s="293"/>
      <c r="H23" s="294"/>
      <c r="J23" s="24"/>
      <c r="K23" s="43"/>
      <c r="L23" s="43"/>
      <c r="M23" s="43"/>
      <c r="Q23" s="52">
        <v>7</v>
      </c>
      <c r="R23" s="50">
        <v>70000000</v>
      </c>
      <c r="S23" s="50">
        <v>70000000</v>
      </c>
      <c r="T23" s="50">
        <v>90000000</v>
      </c>
    </row>
    <row r="24" spans="2:20" s="16" customFormat="1" ht="24" customHeight="1" x14ac:dyDescent="0.35">
      <c r="B24" s="44">
        <v>8.1</v>
      </c>
      <c r="C24" s="45" t="s">
        <v>182</v>
      </c>
      <c r="D24" s="84"/>
      <c r="E24" s="295">
        <f>E23/(E13+F14)</f>
        <v>39382392.032520324</v>
      </c>
      <c r="F24" s="296"/>
      <c r="G24" s="296"/>
      <c r="H24" s="297"/>
      <c r="J24" s="92"/>
      <c r="K24" s="43"/>
      <c r="L24" s="43"/>
      <c r="M24" s="43"/>
      <c r="Q24" s="52"/>
      <c r="R24" s="50"/>
      <c r="S24" s="50"/>
      <c r="T24" s="50"/>
    </row>
    <row r="25" spans="2:20" s="16" customFormat="1" ht="24" customHeight="1" x14ac:dyDescent="0.35">
      <c r="B25" s="44">
        <v>8.1999999999999993</v>
      </c>
      <c r="C25" s="45" t="s">
        <v>159</v>
      </c>
      <c r="D25" s="46"/>
      <c r="E25" s="295">
        <f>ROUND((E23-(E14+F13)*1265622.89089782)/1.1+((E14+F13)*1265622.89089782),0)</f>
        <v>2642200484</v>
      </c>
      <c r="F25" s="296"/>
      <c r="G25" s="296"/>
      <c r="H25" s="297"/>
      <c r="J25" s="91"/>
      <c r="K25" s="43"/>
      <c r="L25" s="43"/>
      <c r="M25" s="43"/>
      <c r="Q25" s="53">
        <v>8</v>
      </c>
      <c r="R25" s="50">
        <v>70000000</v>
      </c>
      <c r="S25" s="50">
        <v>70000000</v>
      </c>
      <c r="T25" s="50">
        <v>90000000</v>
      </c>
    </row>
    <row r="26" spans="2:20" s="16" customFormat="1" ht="24" customHeight="1" x14ac:dyDescent="0.35">
      <c r="B26" s="44">
        <v>8.3000000000000007</v>
      </c>
      <c r="C26" s="45" t="s">
        <v>160</v>
      </c>
      <c r="D26" s="46"/>
      <c r="E26" s="295">
        <f>E23-E25</f>
        <v>264220048</v>
      </c>
      <c r="F26" s="296"/>
      <c r="G26" s="296"/>
      <c r="H26" s="297"/>
      <c r="J26" s="43"/>
      <c r="K26" s="43"/>
      <c r="L26" s="43"/>
      <c r="M26" s="43"/>
      <c r="Q26" s="53">
        <v>9</v>
      </c>
      <c r="R26" s="50">
        <v>70000000</v>
      </c>
      <c r="S26" s="50">
        <v>70000000</v>
      </c>
      <c r="T26" s="50">
        <v>90000000</v>
      </c>
    </row>
    <row r="27" spans="2:20" ht="22.5" customHeight="1" thickBot="1" x14ac:dyDescent="0.4">
      <c r="B27" s="54" t="s">
        <v>70</v>
      </c>
      <c r="C27" s="55"/>
      <c r="D27" s="55"/>
      <c r="E27" s="55"/>
      <c r="F27" s="55"/>
      <c r="G27" s="55"/>
      <c r="H27" s="56"/>
      <c r="I27" s="21"/>
      <c r="J27" s="43"/>
      <c r="K27" s="43"/>
      <c r="L27" s="43"/>
      <c r="M27" s="43"/>
    </row>
    <row r="28" spans="2:20" ht="45" x14ac:dyDescent="0.35">
      <c r="B28" s="78" t="s">
        <v>82</v>
      </c>
      <c r="C28" s="79" t="s">
        <v>86</v>
      </c>
      <c r="D28" s="80" t="s">
        <v>87</v>
      </c>
      <c r="E28" s="81" t="s">
        <v>162</v>
      </c>
      <c r="F28" s="149" t="s">
        <v>248</v>
      </c>
      <c r="G28" s="149" t="s">
        <v>249</v>
      </c>
      <c r="H28" s="82" t="s">
        <v>88</v>
      </c>
      <c r="J28" s="43"/>
      <c r="K28" s="57"/>
      <c r="L28" s="57"/>
      <c r="M28" s="57"/>
    </row>
    <row r="29" spans="2:20" ht="34.5" customHeight="1" x14ac:dyDescent="0.35">
      <c r="B29" s="58" t="s">
        <v>71</v>
      </c>
      <c r="C29" s="59" t="s">
        <v>72</v>
      </c>
      <c r="D29" s="60" t="s">
        <v>73</v>
      </c>
      <c r="E29" s="141"/>
      <c r="F29" s="153">
        <v>100000000</v>
      </c>
      <c r="G29" s="141"/>
      <c r="H29" s="152">
        <f>F29+G29</f>
        <v>100000000</v>
      </c>
      <c r="J29" s="188"/>
      <c r="K29" s="24"/>
      <c r="L29" s="24"/>
      <c r="M29" s="24"/>
    </row>
    <row r="30" spans="2:20" ht="34.5" customHeight="1" x14ac:dyDescent="0.35">
      <c r="B30" s="58" t="s">
        <v>239</v>
      </c>
      <c r="C30" s="59" t="s">
        <v>299</v>
      </c>
      <c r="D30" s="62" t="s">
        <v>294</v>
      </c>
      <c r="E30" s="141"/>
      <c r="F30" s="153">
        <f>E23*20%-F29</f>
        <v>481284106.39999998</v>
      </c>
      <c r="G30" s="141"/>
      <c r="H30" s="152">
        <f t="shared" ref="H30:H33" si="0">F30+G30</f>
        <v>481284106.39999998</v>
      </c>
      <c r="J30" s="24"/>
      <c r="K30" s="24"/>
      <c r="L30" s="24"/>
      <c r="M30" s="24"/>
    </row>
    <row r="31" spans="2:20" ht="34.5" customHeight="1" x14ac:dyDescent="0.35">
      <c r="B31" s="58" t="s">
        <v>240</v>
      </c>
      <c r="C31" s="59" t="s">
        <v>321</v>
      </c>
      <c r="D31" s="62" t="s">
        <v>237</v>
      </c>
      <c r="E31" s="63"/>
      <c r="F31" s="154">
        <f>E23*5%</f>
        <v>145321026.59999999</v>
      </c>
      <c r="G31" s="63"/>
      <c r="H31" s="152">
        <f t="shared" si="0"/>
        <v>145321026.59999999</v>
      </c>
      <c r="J31" s="65"/>
      <c r="K31" s="24"/>
      <c r="L31" s="24"/>
      <c r="M31" s="24"/>
    </row>
    <row r="32" spans="2:20" ht="34.5" customHeight="1" x14ac:dyDescent="0.35">
      <c r="B32" s="58" t="s">
        <v>241</v>
      </c>
      <c r="C32" s="59" t="s">
        <v>238</v>
      </c>
      <c r="D32" s="62" t="s">
        <v>237</v>
      </c>
      <c r="E32" s="63"/>
      <c r="F32" s="63"/>
      <c r="G32" s="154">
        <f>E23*5%</f>
        <v>145321026.59999999</v>
      </c>
      <c r="H32" s="152">
        <f>F32+G32</f>
        <v>145321026.59999999</v>
      </c>
      <c r="J32" s="24"/>
      <c r="K32" s="24"/>
      <c r="L32" s="24"/>
      <c r="M32" s="24"/>
    </row>
    <row r="33" spans="2:13" ht="34.5" customHeight="1" x14ac:dyDescent="0.35">
      <c r="B33" s="142" t="s">
        <v>242</v>
      </c>
      <c r="C33" s="143" t="s">
        <v>245</v>
      </c>
      <c r="D33" s="147" t="s">
        <v>246</v>
      </c>
      <c r="E33" s="144"/>
      <c r="F33" s="63"/>
      <c r="G33" s="154">
        <f>E23*20%</f>
        <v>581284106.39999998</v>
      </c>
      <c r="H33" s="152">
        <f t="shared" si="0"/>
        <v>581284106.39999998</v>
      </c>
      <c r="J33" s="24"/>
      <c r="K33" s="24"/>
      <c r="L33" s="24"/>
      <c r="M33" s="24"/>
    </row>
    <row r="34" spans="2:13" ht="36" customHeight="1" x14ac:dyDescent="0.35">
      <c r="B34" s="246" t="s">
        <v>243</v>
      </c>
      <c r="C34" s="249" t="s">
        <v>285</v>
      </c>
      <c r="D34" s="137" t="s">
        <v>163</v>
      </c>
      <c r="E34" s="254"/>
      <c r="F34" s="156">
        <f>E23*5%</f>
        <v>145321026.59999999</v>
      </c>
      <c r="G34" s="156">
        <f>E23*40%</f>
        <v>1162568212.8</v>
      </c>
      <c r="H34" s="67">
        <f>F34+G34</f>
        <v>1307889239.3999999</v>
      </c>
      <c r="J34" s="24"/>
      <c r="K34" s="90"/>
      <c r="L34" s="24"/>
      <c r="M34" s="24"/>
    </row>
    <row r="35" spans="2:13" ht="43.5" customHeight="1" x14ac:dyDescent="0.35">
      <c r="B35" s="247"/>
      <c r="C35" s="250"/>
      <c r="D35" s="138" t="s">
        <v>181</v>
      </c>
      <c r="E35" s="255"/>
      <c r="F35" s="155">
        <f>ROUND(E25*2%,0)</f>
        <v>52844010</v>
      </c>
      <c r="G35" s="155"/>
      <c r="H35" s="69">
        <f>F35+G35</f>
        <v>52844010</v>
      </c>
      <c r="J35" s="90"/>
      <c r="K35" s="24"/>
      <c r="L35" s="24"/>
      <c r="M35" s="24"/>
    </row>
    <row r="36" spans="2:13" ht="24" customHeight="1" x14ac:dyDescent="0.35">
      <c r="B36" s="248"/>
      <c r="C36" s="251"/>
      <c r="D36" s="139" t="s">
        <v>178</v>
      </c>
      <c r="E36" s="256"/>
      <c r="F36" s="151"/>
      <c r="G36" s="151"/>
      <c r="H36" s="70">
        <f>H34+H35</f>
        <v>1360733249.3999999</v>
      </c>
      <c r="J36" s="90"/>
      <c r="K36" s="24"/>
      <c r="L36" s="24"/>
      <c r="M36" s="24"/>
    </row>
    <row r="37" spans="2:13" ht="28" x14ac:dyDescent="0.35">
      <c r="B37" s="58" t="s">
        <v>244</v>
      </c>
      <c r="C37" s="59" t="s">
        <v>235</v>
      </c>
      <c r="D37" s="62" t="s">
        <v>90</v>
      </c>
      <c r="E37" s="63" t="s">
        <v>234</v>
      </c>
      <c r="F37" s="150"/>
      <c r="G37" s="15">
        <f>E23*5%</f>
        <v>145321026.59999999</v>
      </c>
      <c r="H37" s="15">
        <f>F37+G37</f>
        <v>145321026.59999999</v>
      </c>
      <c r="J37" s="24"/>
    </row>
    <row r="38" spans="2:13" ht="31.5" customHeight="1" thickBot="1" x14ac:dyDescent="0.4">
      <c r="B38" s="240" t="s">
        <v>81</v>
      </c>
      <c r="C38" s="241"/>
      <c r="D38" s="241"/>
      <c r="E38" s="242"/>
      <c r="F38" s="145"/>
      <c r="G38" s="145"/>
      <c r="H38" s="71">
        <f>ROUND((H29+H30+H31+H32+H33+H34+H35+H37),0)</f>
        <v>2959264542</v>
      </c>
      <c r="J38" s="88"/>
      <c r="K38" s="24"/>
      <c r="L38" s="24"/>
      <c r="M38" s="24"/>
    </row>
    <row r="39" spans="2:13" x14ac:dyDescent="0.35">
      <c r="J39" s="24"/>
    </row>
    <row r="40" spans="2:13" ht="18" customHeight="1" x14ac:dyDescent="0.35">
      <c r="E40" s="252" t="s">
        <v>172</v>
      </c>
      <c r="F40" s="252"/>
      <c r="G40" s="252"/>
      <c r="H40" s="252"/>
    </row>
    <row r="41" spans="2:13" x14ac:dyDescent="0.35">
      <c r="E41" s="253" t="s">
        <v>173</v>
      </c>
      <c r="F41" s="253"/>
      <c r="G41" s="253"/>
      <c r="H41" s="253"/>
    </row>
    <row r="42" spans="2:13" x14ac:dyDescent="0.35">
      <c r="I42" s="19"/>
    </row>
    <row r="43" spans="2:13" x14ac:dyDescent="0.35">
      <c r="I43" s="19"/>
    </row>
    <row r="44" spans="2:13" x14ac:dyDescent="0.35">
      <c r="I44" s="19"/>
    </row>
    <row r="45" spans="2:13" x14ac:dyDescent="0.35">
      <c r="I45" s="19"/>
    </row>
    <row r="46" spans="2:13" x14ac:dyDescent="0.35">
      <c r="I46" s="19"/>
    </row>
    <row r="47" spans="2:13" s="72" customFormat="1" ht="16.5" x14ac:dyDescent="0.35">
      <c r="C47" s="73"/>
      <c r="D47" s="73"/>
      <c r="E47" s="74"/>
      <c r="F47" s="74"/>
      <c r="G47" s="74"/>
      <c r="H47" s="19"/>
      <c r="I47" s="19"/>
      <c r="J47" s="20"/>
      <c r="K47" s="75"/>
      <c r="L47" s="75"/>
      <c r="M47" s="75"/>
    </row>
    <row r="48" spans="2:13" x14ac:dyDescent="0.35">
      <c r="I48" s="19"/>
      <c r="J48" s="75"/>
    </row>
    <row r="49" spans="1:18" x14ac:dyDescent="0.35">
      <c r="I49" s="19"/>
    </row>
    <row r="50" spans="1:18" x14ac:dyDescent="0.35">
      <c r="I50" s="19"/>
    </row>
    <row r="51" spans="1:18" x14ac:dyDescent="0.35">
      <c r="I51" s="19"/>
    </row>
    <row r="52" spans="1:18" x14ac:dyDescent="0.35">
      <c r="I52" s="19"/>
    </row>
    <row r="53" spans="1:18" s="76" customFormat="1" x14ac:dyDescent="0.35">
      <c r="A53" s="21"/>
      <c r="B53" s="21"/>
      <c r="C53" s="17"/>
      <c r="D53" s="17"/>
      <c r="E53" s="18"/>
      <c r="F53" s="18"/>
      <c r="G53" s="18"/>
      <c r="H53" s="19"/>
      <c r="I53" s="19"/>
      <c r="J53" s="20"/>
      <c r="K53" s="20"/>
      <c r="L53" s="20"/>
      <c r="M53" s="20"/>
      <c r="N53" s="21"/>
      <c r="O53" s="21"/>
      <c r="P53" s="21"/>
      <c r="Q53" s="21"/>
      <c r="R53" s="21"/>
    </row>
    <row r="54" spans="1:18" s="76" customFormat="1" x14ac:dyDescent="0.35">
      <c r="A54" s="21"/>
      <c r="B54" s="21"/>
      <c r="C54" s="17"/>
      <c r="D54" s="17"/>
      <c r="E54" s="18"/>
      <c r="F54" s="18"/>
      <c r="G54" s="18"/>
      <c r="H54" s="19"/>
      <c r="I54" s="19"/>
      <c r="J54" s="20"/>
      <c r="K54" s="20"/>
      <c r="L54" s="20"/>
      <c r="M54" s="20"/>
      <c r="N54" s="21"/>
      <c r="O54" s="21"/>
      <c r="P54" s="21"/>
      <c r="Q54" s="21"/>
      <c r="R54" s="21"/>
    </row>
    <row r="55" spans="1:18" s="76" customFormat="1" x14ac:dyDescent="0.35">
      <c r="A55" s="222"/>
      <c r="B55" s="222"/>
      <c r="C55" s="222"/>
      <c r="D55" s="222"/>
      <c r="E55" s="222"/>
      <c r="F55" s="222"/>
      <c r="G55" s="222"/>
      <c r="H55" s="222"/>
      <c r="I55" s="222"/>
      <c r="J55" s="20"/>
      <c r="K55" s="20"/>
      <c r="L55" s="20"/>
      <c r="M55" s="20"/>
      <c r="N55" s="21"/>
      <c r="O55" s="21"/>
      <c r="P55" s="21"/>
      <c r="Q55" s="21"/>
      <c r="R55" s="21"/>
    </row>
    <row r="56" spans="1:18" s="76" customFormat="1" x14ac:dyDescent="0.35">
      <c r="A56" s="222"/>
      <c r="B56" s="222"/>
      <c r="C56" s="222"/>
      <c r="D56" s="222"/>
      <c r="E56" s="222"/>
      <c r="F56" s="222"/>
      <c r="G56" s="222"/>
      <c r="H56" s="222"/>
      <c r="I56" s="222"/>
      <c r="J56" s="20"/>
      <c r="K56" s="20"/>
      <c r="L56" s="20"/>
      <c r="M56" s="20"/>
      <c r="N56" s="21"/>
      <c r="O56" s="21"/>
      <c r="P56" s="21"/>
      <c r="Q56" s="21"/>
      <c r="R56" s="21"/>
    </row>
  </sheetData>
  <mergeCells count="37">
    <mergeCell ref="A56:I56"/>
    <mergeCell ref="C21:D21"/>
    <mergeCell ref="C23:D23"/>
    <mergeCell ref="B34:B36"/>
    <mergeCell ref="C34:C36"/>
    <mergeCell ref="E34:E36"/>
    <mergeCell ref="B38:E38"/>
    <mergeCell ref="E21:H21"/>
    <mergeCell ref="E22:H22"/>
    <mergeCell ref="E23:H23"/>
    <mergeCell ref="E24:H24"/>
    <mergeCell ref="E40:H40"/>
    <mergeCell ref="E41:H41"/>
    <mergeCell ref="A55:I55"/>
    <mergeCell ref="C11:D11"/>
    <mergeCell ref="C12:D12"/>
    <mergeCell ref="C13:D13"/>
    <mergeCell ref="C15:D15"/>
    <mergeCell ref="C17:D17"/>
    <mergeCell ref="E25:H25"/>
    <mergeCell ref="E26:H26"/>
    <mergeCell ref="B7:H7"/>
    <mergeCell ref="C8:G8"/>
    <mergeCell ref="C9:G9"/>
    <mergeCell ref="C20:D20"/>
    <mergeCell ref="C3:H4"/>
    <mergeCell ref="C5:H5"/>
    <mergeCell ref="C10:D10"/>
    <mergeCell ref="E10:H10"/>
    <mergeCell ref="E11:H11"/>
    <mergeCell ref="E12:H12"/>
    <mergeCell ref="E13:H13"/>
    <mergeCell ref="E15:H15"/>
    <mergeCell ref="F14:H14"/>
    <mergeCell ref="E16:H16"/>
    <mergeCell ref="E17:H17"/>
    <mergeCell ref="E20:H20"/>
  </mergeCells>
  <dataValidations count="2">
    <dataValidation type="list" allowBlank="1" showInputMessage="1" showErrorMessage="1" sqref="H9" xr:uid="{1EC25198-BBD3-4F12-9767-E1E274DB2D9D}">
      <formula1>"CT4"</formula1>
    </dataValidation>
    <dataValidation type="list" allowBlank="1" showInputMessage="1" showErrorMessage="1" sqref="H8" xr:uid="{B8809F24-B4E6-4D99-960B-011A1D0DF521}">
      <formula1>"Cá nhân, Doanh nghiệp"</formula1>
    </dataValidation>
  </dataValidations>
  <pageMargins left="0.7" right="0.7" top="0.75" bottom="0.75" header="0.3" footer="0.3"/>
  <pageSetup scale="60" orientation="portrait" r:id="rId1"/>
  <colBreaks count="1" manualBreakCount="1">
    <brk id="9" max="5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5CD01-A177-41CE-8846-91C2317974F5}">
  <dimension ref="A1:T57"/>
  <sheetViews>
    <sheetView topLeftCell="A22" zoomScale="70" zoomScaleNormal="70" workbookViewId="0">
      <selection activeCell="E32" sqref="E32"/>
    </sheetView>
  </sheetViews>
  <sheetFormatPr defaultColWidth="9.1796875" defaultRowHeight="15.5" x14ac:dyDescent="0.35"/>
  <cols>
    <col min="1" max="1" width="1.81640625" style="21" customWidth="1"/>
    <col min="2" max="2" width="9.453125" style="21" customWidth="1"/>
    <col min="3" max="3" width="41" style="17" customWidth="1"/>
    <col min="4" max="4" width="29" style="17" customWidth="1"/>
    <col min="5" max="5" width="16" style="18" customWidth="1"/>
    <col min="6" max="6" width="15.1796875" style="18" customWidth="1"/>
    <col min="7" max="7" width="14.6328125" style="18" customWidth="1"/>
    <col min="8" max="8" width="19.453125" style="19" customWidth="1"/>
    <col min="9" max="9" width="1.81640625" style="18" customWidth="1"/>
    <col min="10" max="10" width="45.6328125" style="20" customWidth="1"/>
    <col min="11" max="11" width="13.90625" style="20" customWidth="1"/>
    <col min="12" max="12" width="24" style="20" customWidth="1"/>
    <col min="13" max="13" width="27.6328125" style="20" customWidth="1"/>
    <col min="14" max="14" width="18.81640625" style="21" bestFit="1" customWidth="1"/>
    <col min="15" max="15" width="21.1796875" style="21" customWidth="1"/>
    <col min="16" max="16" width="9.1796875" style="21"/>
    <col min="17" max="17" width="10.7265625" style="21" hidden="1" customWidth="1"/>
    <col min="18" max="20" width="18.26953125" style="21" hidden="1" customWidth="1"/>
    <col min="21" max="16384" width="9.1796875" style="21"/>
  </cols>
  <sheetData>
    <row r="1" spans="1:18" ht="15.5" customHeight="1" x14ac:dyDescent="0.35">
      <c r="A1" s="16"/>
      <c r="B1" s="16" t="s">
        <v>171</v>
      </c>
    </row>
    <row r="2" spans="1:18" x14ac:dyDescent="0.35">
      <c r="A2" s="16"/>
    </row>
    <row r="3" spans="1:18" s="18" customFormat="1" ht="15.75" customHeight="1" x14ac:dyDescent="0.35">
      <c r="B3" s="22"/>
      <c r="C3" s="209" t="s">
        <v>115</v>
      </c>
      <c r="D3" s="209"/>
      <c r="E3" s="209"/>
      <c r="F3" s="209"/>
      <c r="G3" s="209"/>
      <c r="H3" s="209"/>
      <c r="I3" s="23"/>
      <c r="J3" s="24"/>
      <c r="K3" s="24"/>
      <c r="L3" s="24"/>
      <c r="M3" s="24"/>
    </row>
    <row r="4" spans="1:18" ht="10" customHeight="1" x14ac:dyDescent="0.35">
      <c r="C4" s="209"/>
      <c r="D4" s="209"/>
      <c r="E4" s="209"/>
      <c r="F4" s="209"/>
      <c r="G4" s="209"/>
      <c r="H4" s="209"/>
      <c r="I4" s="23"/>
    </row>
    <row r="5" spans="1:18" ht="15" customHeight="1" x14ac:dyDescent="0.35">
      <c r="C5" s="264" t="s">
        <v>310</v>
      </c>
      <c r="D5" s="264"/>
      <c r="E5" s="264"/>
      <c r="F5" s="264"/>
      <c r="G5" s="264"/>
      <c r="H5" s="264"/>
      <c r="I5" s="25"/>
    </row>
    <row r="6" spans="1:18" ht="13.5" customHeight="1" x14ac:dyDescent="0.35">
      <c r="O6" s="18"/>
      <c r="P6" s="18"/>
      <c r="Q6" s="18"/>
      <c r="R6" s="18"/>
    </row>
    <row r="7" spans="1:18" ht="17.5" customHeight="1" x14ac:dyDescent="0.35">
      <c r="C7" s="265" t="s">
        <v>84</v>
      </c>
      <c r="D7" s="266"/>
      <c r="E7" s="266"/>
      <c r="F7" s="266"/>
      <c r="G7" s="267"/>
      <c r="H7" s="26" t="s">
        <v>89</v>
      </c>
    </row>
    <row r="8" spans="1:18" ht="17.25" customHeight="1" thickBot="1" x14ac:dyDescent="0.4">
      <c r="C8" s="274" t="s">
        <v>85</v>
      </c>
      <c r="D8" s="275"/>
      <c r="E8" s="275"/>
      <c r="F8" s="275"/>
      <c r="G8" s="276"/>
      <c r="H8" s="27" t="s">
        <v>114</v>
      </c>
    </row>
    <row r="9" spans="1:18" s="16" customFormat="1" ht="24" customHeight="1" x14ac:dyDescent="0.35">
      <c r="B9" s="28">
        <v>1</v>
      </c>
      <c r="C9" s="262" t="s">
        <v>169</v>
      </c>
      <c r="D9" s="263"/>
      <c r="E9" s="271"/>
      <c r="F9" s="277"/>
      <c r="G9" s="277"/>
      <c r="H9" s="272"/>
      <c r="J9" s="20"/>
      <c r="K9" s="20"/>
      <c r="L9" s="20"/>
      <c r="M9" s="20"/>
      <c r="N9" s="21"/>
    </row>
    <row r="10" spans="1:18" ht="24" customHeight="1" x14ac:dyDescent="0.3">
      <c r="B10" s="29">
        <v>2</v>
      </c>
      <c r="C10" s="203" t="s">
        <v>154</v>
      </c>
      <c r="D10" s="204"/>
      <c r="E10" s="278">
        <v>607</v>
      </c>
      <c r="F10" s="279"/>
      <c r="G10" s="279"/>
      <c r="H10" s="280"/>
      <c r="I10" s="21"/>
      <c r="J10" s="31"/>
      <c r="K10" s="31"/>
      <c r="L10" s="31"/>
      <c r="M10" s="31"/>
    </row>
    <row r="11" spans="1:18" ht="24" customHeight="1" x14ac:dyDescent="0.35">
      <c r="B11" s="29">
        <v>3</v>
      </c>
      <c r="C11" s="203" t="s">
        <v>168</v>
      </c>
      <c r="D11" s="204"/>
      <c r="E11" s="281" t="str">
        <f>IF(LEFT(E10,3)="12A","12A",IF(LEFT(E10,3)="12B","12B",IF(LEFT(E10,3)="22A","22A",IF(LEFT(E10,3)="22B","22B",IF(LEN(E10)=5,LEFT(E10,2),IF(AND(LEN(E10)=4,VALUE(LEFT(E10,3))&gt;500),LEFT(E10,1),IF(AND(LEN(E10)=4,VALUE(LEFT(E10,3))&lt;500),LEFT(E10,2),LEFT(E10,1))))))))</f>
        <v>6</v>
      </c>
      <c r="F11" s="282"/>
      <c r="G11" s="282"/>
      <c r="H11" s="283"/>
      <c r="I11" s="21"/>
    </row>
    <row r="12" spans="1:18" ht="24" customHeight="1" x14ac:dyDescent="0.35">
      <c r="B12" s="29">
        <v>4</v>
      </c>
      <c r="C12" s="203" t="s">
        <v>170</v>
      </c>
      <c r="D12" s="204"/>
      <c r="E12" s="284">
        <f>VLOOKUP(E10,Sheet2!A5:D608,2,0)</f>
        <v>73.8</v>
      </c>
      <c r="F12" s="285"/>
      <c r="G12" s="285"/>
      <c r="H12" s="286"/>
      <c r="I12" s="21"/>
      <c r="J12" s="146"/>
    </row>
    <row r="13" spans="1:18" ht="24" customHeight="1" x14ac:dyDescent="0.35">
      <c r="B13" s="29">
        <v>4.0999999999999996</v>
      </c>
      <c r="C13" s="35" t="s">
        <v>157</v>
      </c>
      <c r="D13" s="36"/>
      <c r="F13" s="290">
        <f>VLOOKUP(E10,Sheet2!A5:D608,3,0)</f>
        <v>0</v>
      </c>
      <c r="G13" s="290"/>
      <c r="H13" s="291"/>
      <c r="I13" s="21"/>
      <c r="J13" s="130"/>
      <c r="K13" s="132"/>
      <c r="L13" s="133" t="s">
        <v>222</v>
      </c>
      <c r="M13" s="133" t="s">
        <v>92</v>
      </c>
      <c r="N13" s="53" t="s">
        <v>93</v>
      </c>
      <c r="O13" s="53" t="s">
        <v>183</v>
      </c>
    </row>
    <row r="14" spans="1:18" ht="24" customHeight="1" x14ac:dyDescent="0.35">
      <c r="B14" s="29">
        <v>5</v>
      </c>
      <c r="C14" s="203" t="s">
        <v>155</v>
      </c>
      <c r="D14" s="204"/>
      <c r="E14" s="287" t="str">
        <f>VLOOKUP(E10,Sheet2!A5:E608,4,0)</f>
        <v>B5</v>
      </c>
      <c r="F14" s="288"/>
      <c r="G14" s="288"/>
      <c r="H14" s="289"/>
      <c r="I14" s="21"/>
      <c r="K14" s="133">
        <v>1</v>
      </c>
      <c r="L14" s="133">
        <v>0</v>
      </c>
      <c r="M14" s="133">
        <v>0</v>
      </c>
      <c r="N14" s="53">
        <v>0</v>
      </c>
      <c r="O14" s="53">
        <v>0</v>
      </c>
    </row>
    <row r="15" spans="1:18" ht="24" customHeight="1" x14ac:dyDescent="0.35">
      <c r="B15" s="29">
        <v>5.0999999999999996</v>
      </c>
      <c r="C15" s="35" t="s">
        <v>69</v>
      </c>
      <c r="D15" s="36"/>
      <c r="E15" s="287" t="str">
        <f>VLOOKUP(E10,Sheet2!A5:Q608,17,0)</f>
        <v>2PN</v>
      </c>
      <c r="F15" s="288"/>
      <c r="G15" s="288"/>
      <c r="H15" s="289"/>
      <c r="I15" s="21"/>
      <c r="J15" s="88"/>
      <c r="K15" s="133">
        <v>2</v>
      </c>
      <c r="L15" s="198">
        <v>5000000</v>
      </c>
      <c r="M15" s="198">
        <v>15000000</v>
      </c>
      <c r="N15" s="198">
        <v>20000000</v>
      </c>
      <c r="O15" s="198">
        <v>30000000</v>
      </c>
    </row>
    <row r="16" spans="1:18" s="16" customFormat="1" ht="23.25" customHeight="1" x14ac:dyDescent="0.35">
      <c r="B16" s="39">
        <v>6</v>
      </c>
      <c r="C16" s="244" t="s">
        <v>158</v>
      </c>
      <c r="D16" s="245"/>
      <c r="E16" s="292">
        <f>VLOOKUP(E10,Sheet2!A5:G608,5,0)</f>
        <v>2906420532</v>
      </c>
      <c r="F16" s="293"/>
      <c r="G16" s="293"/>
      <c r="H16" s="294"/>
      <c r="I16" s="42"/>
      <c r="J16" s="20"/>
      <c r="K16" s="133">
        <v>3</v>
      </c>
      <c r="L16" s="198">
        <v>10000000</v>
      </c>
      <c r="M16" s="198">
        <v>30000000</v>
      </c>
      <c r="N16" s="198">
        <v>40000000</v>
      </c>
      <c r="O16" s="198">
        <v>50000000</v>
      </c>
    </row>
    <row r="17" spans="2:20" s="16" customFormat="1" ht="24.75" hidden="1" customHeight="1" x14ac:dyDescent="0.35">
      <c r="B17" s="44">
        <v>6.1</v>
      </c>
      <c r="C17" s="45" t="s">
        <v>159</v>
      </c>
      <c r="D17" s="46"/>
      <c r="E17" s="47"/>
      <c r="F17" s="148"/>
      <c r="G17" s="148"/>
      <c r="H17" s="15">
        <f>ROUND(E16/1.1,0)</f>
        <v>2642200484</v>
      </c>
      <c r="I17" s="42"/>
      <c r="J17" s="43"/>
      <c r="K17" s="134"/>
      <c r="L17" s="198" t="s">
        <v>224</v>
      </c>
      <c r="M17" s="198">
        <v>30000000</v>
      </c>
      <c r="N17" s="198" t="s">
        <v>226</v>
      </c>
      <c r="O17" s="198" t="s">
        <v>227</v>
      </c>
    </row>
    <row r="18" spans="2:20" s="16" customFormat="1" ht="25.5" hidden="1" customHeight="1" x14ac:dyDescent="0.35">
      <c r="B18" s="44">
        <v>6.2</v>
      </c>
      <c r="C18" s="45" t="s">
        <v>160</v>
      </c>
      <c r="D18" s="46"/>
      <c r="E18" s="47"/>
      <c r="F18" s="148"/>
      <c r="G18" s="148"/>
      <c r="H18" s="15">
        <f>E16-H17</f>
        <v>264220048</v>
      </c>
      <c r="I18" s="42"/>
      <c r="J18" s="43"/>
      <c r="K18" s="134"/>
      <c r="L18" s="198" t="s">
        <v>224</v>
      </c>
      <c r="M18" s="198">
        <v>30000000</v>
      </c>
      <c r="N18" s="198" t="s">
        <v>226</v>
      </c>
      <c r="O18" s="198" t="s">
        <v>227</v>
      </c>
    </row>
    <row r="19" spans="2:20" s="16" customFormat="1" ht="24" customHeight="1" x14ac:dyDescent="0.35">
      <c r="B19" s="39">
        <v>7</v>
      </c>
      <c r="C19" s="244" t="s">
        <v>83</v>
      </c>
      <c r="D19" s="245"/>
      <c r="E19" s="292">
        <f>E20+F21</f>
        <v>313638607.98470134</v>
      </c>
      <c r="F19" s="293"/>
      <c r="G19" s="293"/>
      <c r="H19" s="294"/>
      <c r="J19" s="43"/>
      <c r="K19" s="134">
        <v>4</v>
      </c>
      <c r="L19" s="198">
        <v>10000000</v>
      </c>
      <c r="M19" s="198">
        <v>30000000</v>
      </c>
      <c r="N19" s="198">
        <v>40000000</v>
      </c>
      <c r="O19" s="198">
        <v>50000000</v>
      </c>
      <c r="Q19" s="48"/>
      <c r="R19" s="48" t="s">
        <v>94</v>
      </c>
      <c r="S19" s="48" t="s">
        <v>92</v>
      </c>
      <c r="T19" s="48" t="s">
        <v>93</v>
      </c>
    </row>
    <row r="20" spans="2:20" s="16" customFormat="1" ht="24" customHeight="1" x14ac:dyDescent="0.35">
      <c r="B20" s="29" t="s">
        <v>303</v>
      </c>
      <c r="C20" s="203" t="s">
        <v>247</v>
      </c>
      <c r="D20" s="204"/>
      <c r="E20" s="307">
        <f>VLOOKUP(E10,Sheet2!A5:Q608,15,0)</f>
        <v>272948720.53670132</v>
      </c>
      <c r="F20" s="308"/>
      <c r="G20" s="308"/>
      <c r="H20" s="309"/>
      <c r="J20" s="43"/>
      <c r="K20" s="134">
        <v>5</v>
      </c>
      <c r="L20" s="198">
        <v>10000000</v>
      </c>
      <c r="M20" s="198">
        <v>30000000</v>
      </c>
      <c r="N20" s="198">
        <v>40000000</v>
      </c>
      <c r="O20" s="198">
        <v>50000000</v>
      </c>
      <c r="Q20" s="48"/>
      <c r="R20" s="48"/>
      <c r="S20" s="48"/>
      <c r="T20" s="48"/>
    </row>
    <row r="21" spans="2:20" s="16" customFormat="1" ht="24" customHeight="1" x14ac:dyDescent="0.35">
      <c r="B21" s="29">
        <v>7.1</v>
      </c>
      <c r="C21" s="35" t="s">
        <v>320</v>
      </c>
      <c r="D21" s="36"/>
      <c r="E21" s="202"/>
      <c r="F21" s="308">
        <f>VLOOKUP(E10,Sheet2!A5:Q608,14,0)</f>
        <v>40689887.447999999</v>
      </c>
      <c r="G21" s="308"/>
      <c r="H21" s="309"/>
      <c r="J21" s="43"/>
      <c r="K21" s="189"/>
      <c r="L21" s="146"/>
      <c r="M21" s="146"/>
      <c r="N21" s="190"/>
      <c r="O21" s="190"/>
      <c r="Q21" s="48"/>
      <c r="R21" s="48"/>
      <c r="S21" s="48"/>
      <c r="T21" s="48"/>
    </row>
    <row r="22" spans="2:20" ht="32" customHeight="1" x14ac:dyDescent="0.35">
      <c r="B22" s="29">
        <v>7.2</v>
      </c>
      <c r="C22" s="203" t="s">
        <v>221</v>
      </c>
      <c r="D22" s="204"/>
      <c r="E22" s="298">
        <v>1</v>
      </c>
      <c r="F22" s="299"/>
      <c r="G22" s="299"/>
      <c r="H22" s="300"/>
      <c r="I22" s="21"/>
      <c r="J22" s="42"/>
      <c r="K22" s="24"/>
      <c r="L22" s="24"/>
      <c r="M22" s="24"/>
      <c r="Q22" s="48"/>
      <c r="R22" s="50"/>
      <c r="S22" s="50"/>
      <c r="T22" s="50"/>
    </row>
    <row r="23" spans="2:20" ht="32" customHeight="1" x14ac:dyDescent="0.35">
      <c r="B23" s="29">
        <v>7.3</v>
      </c>
      <c r="C23" s="35" t="s">
        <v>220</v>
      </c>
      <c r="D23" s="36"/>
      <c r="E23" s="301">
        <f>IF(E15="1PN+1",VLOOKUP(E22,K14:O20,2,0),IF(E15="Studio",VLOOKUP(E22,K14:O20,2,0),IF(E15="2PN",VLOOKUP(E22,K14:O20,3,0),IF(E15="Dual Key",VLOOKUP(E22,K14:O20,3,0),IF(E15="3PN",VLOOKUP(E22,K14:O20,4,0),IF(E15="Penthouse",VLOOKUP(E22,K14:O20,5,0)))))))</f>
        <v>0</v>
      </c>
      <c r="F23" s="302"/>
      <c r="G23" s="302"/>
      <c r="H23" s="303"/>
      <c r="I23" s="21"/>
      <c r="J23" s="42"/>
      <c r="K23" s="24"/>
      <c r="L23" s="24"/>
      <c r="M23" s="24"/>
      <c r="Q23" s="48"/>
      <c r="R23" s="50"/>
      <c r="S23" s="50"/>
      <c r="T23" s="50"/>
    </row>
    <row r="24" spans="2:20" s="16" customFormat="1" ht="24" customHeight="1" x14ac:dyDescent="0.35">
      <c r="B24" s="39">
        <v>8</v>
      </c>
      <c r="C24" s="243" t="s">
        <v>161</v>
      </c>
      <c r="D24" s="243"/>
      <c r="E24" s="292">
        <f>E16-E19</f>
        <v>2592781924.0152988</v>
      </c>
      <c r="F24" s="293"/>
      <c r="G24" s="293"/>
      <c r="H24" s="294"/>
      <c r="J24" s="24"/>
      <c r="K24" s="43"/>
      <c r="L24" s="43"/>
      <c r="M24" s="43"/>
      <c r="Q24" s="52">
        <v>7</v>
      </c>
      <c r="R24" s="50">
        <v>70000000</v>
      </c>
      <c r="S24" s="50">
        <v>70000000</v>
      </c>
      <c r="T24" s="50">
        <v>90000000</v>
      </c>
    </row>
    <row r="25" spans="2:20" s="16" customFormat="1" ht="24" customHeight="1" x14ac:dyDescent="0.35">
      <c r="B25" s="44">
        <v>8.1</v>
      </c>
      <c r="C25" s="45" t="s">
        <v>182</v>
      </c>
      <c r="D25" s="84"/>
      <c r="E25" s="304">
        <f>E24/(E12+F13)</f>
        <v>35132546.395871259</v>
      </c>
      <c r="F25" s="305"/>
      <c r="G25" s="305"/>
      <c r="H25" s="306"/>
      <c r="J25" s="92"/>
      <c r="K25" s="43"/>
      <c r="L25" s="43"/>
      <c r="M25" s="43"/>
      <c r="Q25" s="52"/>
      <c r="R25" s="50"/>
      <c r="S25" s="50"/>
      <c r="T25" s="50"/>
    </row>
    <row r="26" spans="2:20" s="16" customFormat="1" ht="24" hidden="1" customHeight="1" x14ac:dyDescent="0.35">
      <c r="B26" s="44">
        <v>8.1999999999999993</v>
      </c>
      <c r="C26" s="45" t="s">
        <v>159</v>
      </c>
      <c r="D26" s="46"/>
      <c r="E26" s="295">
        <f>ROUND((E24-(E12+F13)*1265622.89089782)/1.1+((E12+F13)*1265622.89089782),0)</f>
        <v>2365565655</v>
      </c>
      <c r="F26" s="296"/>
      <c r="G26" s="296"/>
      <c r="H26" s="297"/>
      <c r="J26" s="91"/>
      <c r="K26" s="43"/>
      <c r="L26" s="43"/>
      <c r="M26" s="43"/>
      <c r="Q26" s="53">
        <v>8</v>
      </c>
      <c r="R26" s="50">
        <v>70000000</v>
      </c>
      <c r="S26" s="50">
        <v>70000000</v>
      </c>
      <c r="T26" s="50">
        <v>90000000</v>
      </c>
    </row>
    <row r="27" spans="2:20" s="16" customFormat="1" ht="24" hidden="1" customHeight="1" x14ac:dyDescent="0.35">
      <c r="B27" s="44">
        <v>8.3000000000000007</v>
      </c>
      <c r="C27" s="45" t="s">
        <v>160</v>
      </c>
      <c r="D27" s="46"/>
      <c r="E27" s="295">
        <f>E24-E26</f>
        <v>227216269.01529884</v>
      </c>
      <c r="F27" s="296"/>
      <c r="G27" s="296"/>
      <c r="H27" s="297"/>
      <c r="J27" s="43"/>
      <c r="K27" s="43"/>
      <c r="L27" s="43"/>
      <c r="M27" s="43"/>
      <c r="Q27" s="53">
        <v>9</v>
      </c>
      <c r="R27" s="50">
        <v>70000000</v>
      </c>
      <c r="S27" s="50">
        <v>70000000</v>
      </c>
      <c r="T27" s="50">
        <v>90000000</v>
      </c>
    </row>
    <row r="28" spans="2:20" ht="22.5" customHeight="1" thickBot="1" x14ac:dyDescent="0.4">
      <c r="B28" s="54" t="s">
        <v>70</v>
      </c>
      <c r="C28" s="55"/>
      <c r="D28" s="55"/>
      <c r="E28" s="55" t="s">
        <v>304</v>
      </c>
      <c r="F28" s="55"/>
      <c r="G28" s="55"/>
      <c r="H28" s="56"/>
      <c r="I28" s="21"/>
      <c r="J28" s="43"/>
      <c r="K28" s="43"/>
      <c r="L28" s="43"/>
      <c r="M28" s="43"/>
    </row>
    <row r="29" spans="2:20" ht="45" x14ac:dyDescent="0.35">
      <c r="B29" s="78" t="s">
        <v>82</v>
      </c>
      <c r="C29" s="79" t="s">
        <v>86</v>
      </c>
      <c r="D29" s="80" t="s">
        <v>87</v>
      </c>
      <c r="E29" s="81" t="s">
        <v>162</v>
      </c>
      <c r="F29" s="149" t="s">
        <v>248</v>
      </c>
      <c r="G29" s="149" t="s">
        <v>249</v>
      </c>
      <c r="H29" s="82" t="s">
        <v>88</v>
      </c>
      <c r="J29" s="43"/>
      <c r="K29" s="57"/>
      <c r="L29" s="57"/>
      <c r="M29" s="57"/>
    </row>
    <row r="30" spans="2:20" ht="34.5" customHeight="1" x14ac:dyDescent="0.35">
      <c r="B30" s="58" t="s">
        <v>71</v>
      </c>
      <c r="C30" s="59" t="s">
        <v>72</v>
      </c>
      <c r="D30" s="60" t="s">
        <v>73</v>
      </c>
      <c r="E30" s="141"/>
      <c r="F30" s="153">
        <v>100000000</v>
      </c>
      <c r="G30" s="141"/>
      <c r="H30" s="152">
        <f>F30+G30</f>
        <v>100000000</v>
      </c>
      <c r="J30" s="57"/>
      <c r="K30" s="24"/>
      <c r="L30" s="24"/>
      <c r="M30" s="24"/>
    </row>
    <row r="31" spans="2:20" ht="34.5" customHeight="1" x14ac:dyDescent="0.35">
      <c r="B31" s="58" t="s">
        <v>239</v>
      </c>
      <c r="C31" s="59" t="s">
        <v>299</v>
      </c>
      <c r="D31" s="62" t="s">
        <v>294</v>
      </c>
      <c r="E31" s="141"/>
      <c r="F31" s="153">
        <f>E24*20%-F30</f>
        <v>418556384.80305982</v>
      </c>
      <c r="G31" s="141"/>
      <c r="H31" s="152">
        <f t="shared" ref="H31:H34" si="0">F31+G31</f>
        <v>418556384.80305982</v>
      </c>
      <c r="J31" s="24"/>
      <c r="K31" s="24"/>
      <c r="L31" s="24"/>
      <c r="M31" s="24"/>
    </row>
    <row r="32" spans="2:20" ht="34.5" customHeight="1" x14ac:dyDescent="0.35">
      <c r="B32" s="58" t="s">
        <v>240</v>
      </c>
      <c r="C32" s="59" t="s">
        <v>321</v>
      </c>
      <c r="D32" s="62" t="s">
        <v>237</v>
      </c>
      <c r="E32" s="63"/>
      <c r="F32" s="154">
        <f>E24*5%</f>
        <v>129639096.20076495</v>
      </c>
      <c r="G32" s="63"/>
      <c r="H32" s="152">
        <f t="shared" si="0"/>
        <v>129639096.20076495</v>
      </c>
      <c r="J32" s="65"/>
      <c r="K32" s="24"/>
      <c r="L32" s="24"/>
      <c r="M32" s="24"/>
    </row>
    <row r="33" spans="2:13" ht="34.5" customHeight="1" x14ac:dyDescent="0.35">
      <c r="B33" s="58" t="s">
        <v>241</v>
      </c>
      <c r="C33" s="59" t="s">
        <v>238</v>
      </c>
      <c r="D33" s="62" t="s">
        <v>237</v>
      </c>
      <c r="E33" s="63"/>
      <c r="F33" s="63"/>
      <c r="G33" s="154">
        <f>E24*5%</f>
        <v>129639096.20076495</v>
      </c>
      <c r="H33" s="152">
        <f>F33+G33</f>
        <v>129639096.20076495</v>
      </c>
      <c r="J33" s="24"/>
      <c r="K33" s="24"/>
      <c r="L33" s="24"/>
      <c r="M33" s="24"/>
    </row>
    <row r="34" spans="2:13" ht="34.5" customHeight="1" x14ac:dyDescent="0.35">
      <c r="B34" s="142" t="s">
        <v>242</v>
      </c>
      <c r="C34" s="143" t="s">
        <v>245</v>
      </c>
      <c r="D34" s="147" t="s">
        <v>246</v>
      </c>
      <c r="E34" s="144"/>
      <c r="F34" s="63"/>
      <c r="G34" s="154">
        <f>E24*20%</f>
        <v>518556384.80305982</v>
      </c>
      <c r="H34" s="152">
        <f t="shared" si="0"/>
        <v>518556384.80305982</v>
      </c>
      <c r="J34" s="24"/>
      <c r="K34" s="24"/>
      <c r="L34" s="24"/>
      <c r="M34" s="24"/>
    </row>
    <row r="35" spans="2:13" ht="36" customHeight="1" x14ac:dyDescent="0.35">
      <c r="B35" s="246" t="s">
        <v>243</v>
      </c>
      <c r="C35" s="249" t="s">
        <v>285</v>
      </c>
      <c r="D35" s="137" t="s">
        <v>163</v>
      </c>
      <c r="E35" s="254"/>
      <c r="F35" s="156">
        <f>E24*5%</f>
        <v>129639096.20076495</v>
      </c>
      <c r="G35" s="156">
        <f>E24*40%</f>
        <v>1037112769.6061196</v>
      </c>
      <c r="H35" s="67">
        <f>F35+G35</f>
        <v>1166751865.8068845</v>
      </c>
      <c r="J35" s="24"/>
      <c r="K35" s="90"/>
      <c r="L35" s="24"/>
      <c r="M35" s="24"/>
    </row>
    <row r="36" spans="2:13" ht="43.5" customHeight="1" x14ac:dyDescent="0.35">
      <c r="B36" s="247"/>
      <c r="C36" s="250"/>
      <c r="D36" s="138" t="s">
        <v>181</v>
      </c>
      <c r="E36" s="255"/>
      <c r="F36" s="155">
        <f>ROUND(E26*2%,0)</f>
        <v>47311313</v>
      </c>
      <c r="G36" s="155"/>
      <c r="H36" s="69">
        <f>F36+G36</f>
        <v>47311313</v>
      </c>
      <c r="J36" s="90"/>
      <c r="K36" s="24"/>
      <c r="L36" s="24"/>
      <c r="M36" s="24"/>
    </row>
    <row r="37" spans="2:13" ht="24" customHeight="1" x14ac:dyDescent="0.35">
      <c r="B37" s="248"/>
      <c r="C37" s="251"/>
      <c r="D37" s="139" t="s">
        <v>178</v>
      </c>
      <c r="E37" s="256"/>
      <c r="F37" s="151"/>
      <c r="G37" s="151"/>
      <c r="H37" s="70">
        <f>H35+H36</f>
        <v>1214063178.8068845</v>
      </c>
      <c r="J37" s="90"/>
      <c r="K37" s="24"/>
      <c r="L37" s="24"/>
      <c r="M37" s="24"/>
    </row>
    <row r="38" spans="2:13" ht="28" x14ac:dyDescent="0.35">
      <c r="B38" s="58" t="s">
        <v>244</v>
      </c>
      <c r="C38" s="59" t="s">
        <v>235</v>
      </c>
      <c r="D38" s="62" t="s">
        <v>90</v>
      </c>
      <c r="E38" s="63" t="s">
        <v>234</v>
      </c>
      <c r="F38" s="150"/>
      <c r="G38" s="15">
        <f>E24*5%</f>
        <v>129639096.20076495</v>
      </c>
      <c r="H38" s="15">
        <f>F38+G38</f>
        <v>129639096.20076495</v>
      </c>
      <c r="J38" s="24"/>
    </row>
    <row r="39" spans="2:13" ht="31.5" customHeight="1" thickBot="1" x14ac:dyDescent="0.4">
      <c r="B39" s="240" t="s">
        <v>258</v>
      </c>
      <c r="C39" s="241"/>
      <c r="D39" s="241"/>
      <c r="E39" s="241"/>
      <c r="F39" s="241"/>
      <c r="G39" s="242"/>
      <c r="H39" s="71">
        <f>ROUND((H30+H31+H32+H33+H34+H35+H36+H38),0)</f>
        <v>2640093237</v>
      </c>
      <c r="J39" s="88"/>
      <c r="K39" s="24"/>
      <c r="L39" s="24"/>
      <c r="M39" s="24"/>
    </row>
    <row r="40" spans="2:13" ht="30" hidden="1" customHeight="1" thickBot="1" x14ac:dyDescent="0.4">
      <c r="B40" s="258" t="s">
        <v>288</v>
      </c>
      <c r="C40" s="259"/>
      <c r="D40" s="259"/>
      <c r="E40" s="259"/>
      <c r="F40" s="259"/>
      <c r="G40" s="260"/>
      <c r="H40" s="194">
        <f>ROUND(H39/(E12+F13),0)</f>
        <v>35773621</v>
      </c>
      <c r="J40" s="90"/>
    </row>
    <row r="41" spans="2:13" ht="18" customHeight="1" x14ac:dyDescent="0.35">
      <c r="E41" s="252" t="s">
        <v>172</v>
      </c>
      <c r="F41" s="252"/>
      <c r="G41" s="252"/>
      <c r="H41" s="252"/>
    </row>
    <row r="42" spans="2:13" x14ac:dyDescent="0.35">
      <c r="E42" s="253" t="s">
        <v>173</v>
      </c>
      <c r="F42" s="253"/>
      <c r="G42" s="253"/>
      <c r="H42" s="253"/>
    </row>
    <row r="43" spans="2:13" x14ac:dyDescent="0.35">
      <c r="I43" s="19"/>
    </row>
    <row r="44" spans="2:13" x14ac:dyDescent="0.35">
      <c r="I44" s="19"/>
    </row>
    <row r="45" spans="2:13" x14ac:dyDescent="0.35">
      <c r="I45" s="19"/>
    </row>
    <row r="46" spans="2:13" x14ac:dyDescent="0.35">
      <c r="I46" s="19"/>
    </row>
    <row r="47" spans="2:13" x14ac:dyDescent="0.35">
      <c r="I47" s="19"/>
    </row>
    <row r="48" spans="2:13" s="72" customFormat="1" ht="16.5" x14ac:dyDescent="0.35">
      <c r="C48" s="73"/>
      <c r="D48" s="73"/>
      <c r="E48" s="74"/>
      <c r="F48" s="74"/>
      <c r="G48" s="74"/>
      <c r="H48" s="19"/>
      <c r="I48" s="19"/>
      <c r="J48" s="20"/>
      <c r="K48" s="75"/>
      <c r="L48" s="75"/>
      <c r="M48" s="75"/>
    </row>
    <row r="49" spans="1:18" x14ac:dyDescent="0.35">
      <c r="I49" s="19"/>
      <c r="J49" s="75"/>
    </row>
    <row r="50" spans="1:18" x14ac:dyDescent="0.35">
      <c r="I50" s="19"/>
    </row>
    <row r="51" spans="1:18" x14ac:dyDescent="0.35">
      <c r="I51" s="19"/>
    </row>
    <row r="52" spans="1:18" x14ac:dyDescent="0.35">
      <c r="I52" s="19"/>
    </row>
    <row r="53" spans="1:18" x14ac:dyDescent="0.35">
      <c r="I53" s="19"/>
    </row>
    <row r="54" spans="1:18" s="76" customFormat="1" x14ac:dyDescent="0.35">
      <c r="A54" s="21"/>
      <c r="B54" s="21"/>
      <c r="C54" s="17"/>
      <c r="D54" s="17"/>
      <c r="E54" s="18"/>
      <c r="F54" s="18"/>
      <c r="G54" s="18"/>
      <c r="H54" s="19"/>
      <c r="I54" s="19"/>
      <c r="J54" s="20"/>
      <c r="K54" s="20"/>
      <c r="L54" s="20"/>
      <c r="M54" s="20"/>
      <c r="N54" s="21"/>
      <c r="O54" s="21"/>
      <c r="P54" s="21"/>
      <c r="Q54" s="21"/>
      <c r="R54" s="21"/>
    </row>
    <row r="55" spans="1:18" s="76" customFormat="1" x14ac:dyDescent="0.35">
      <c r="A55" s="21"/>
      <c r="B55" s="21"/>
      <c r="C55" s="17"/>
      <c r="D55" s="17"/>
      <c r="E55" s="18"/>
      <c r="F55" s="18"/>
      <c r="G55" s="18"/>
      <c r="H55" s="19"/>
      <c r="I55" s="19"/>
      <c r="J55" s="20"/>
      <c r="K55" s="20"/>
      <c r="L55" s="20"/>
      <c r="M55" s="20"/>
      <c r="N55" s="21"/>
      <c r="O55" s="21"/>
      <c r="P55" s="21"/>
      <c r="Q55" s="21"/>
      <c r="R55" s="21"/>
    </row>
    <row r="56" spans="1:18" s="76" customFormat="1" x14ac:dyDescent="0.35">
      <c r="A56" s="222"/>
      <c r="B56" s="222"/>
      <c r="C56" s="222"/>
      <c r="D56" s="222"/>
      <c r="E56" s="222"/>
      <c r="F56" s="222"/>
      <c r="G56" s="222"/>
      <c r="H56" s="222"/>
      <c r="I56" s="222"/>
      <c r="J56" s="20"/>
      <c r="K56" s="20"/>
      <c r="L56" s="20"/>
      <c r="M56" s="20"/>
      <c r="N56" s="21"/>
      <c r="O56" s="21"/>
      <c r="P56" s="21"/>
      <c r="Q56" s="21"/>
      <c r="R56" s="21"/>
    </row>
    <row r="57" spans="1:18" s="76" customFormat="1" x14ac:dyDescent="0.35">
      <c r="A57" s="222"/>
      <c r="B57" s="222"/>
      <c r="C57" s="222"/>
      <c r="D57" s="222"/>
      <c r="E57" s="222"/>
      <c r="F57" s="222"/>
      <c r="G57" s="222"/>
      <c r="H57" s="222"/>
      <c r="I57" s="222"/>
      <c r="J57" s="20"/>
      <c r="K57" s="20"/>
      <c r="L57" s="20"/>
      <c r="M57" s="20"/>
      <c r="N57" s="21"/>
      <c r="O57" s="21"/>
      <c r="P57" s="21"/>
      <c r="Q57" s="21"/>
      <c r="R57" s="21"/>
    </row>
  </sheetData>
  <mergeCells count="40">
    <mergeCell ref="E12:H12"/>
    <mergeCell ref="C3:H4"/>
    <mergeCell ref="C5:H5"/>
    <mergeCell ref="C9:D9"/>
    <mergeCell ref="E9:H9"/>
    <mergeCell ref="C7:G7"/>
    <mergeCell ref="C8:G8"/>
    <mergeCell ref="C10:D10"/>
    <mergeCell ref="E10:H10"/>
    <mergeCell ref="C11:D11"/>
    <mergeCell ref="E11:H11"/>
    <mergeCell ref="C12:D12"/>
    <mergeCell ref="E25:H25"/>
    <mergeCell ref="B35:B37"/>
    <mergeCell ref="C35:C37"/>
    <mergeCell ref="E35:E37"/>
    <mergeCell ref="C19:D19"/>
    <mergeCell ref="E19:H19"/>
    <mergeCell ref="C20:D20"/>
    <mergeCell ref="E20:H20"/>
    <mergeCell ref="C22:D22"/>
    <mergeCell ref="E22:H22"/>
    <mergeCell ref="E23:H23"/>
    <mergeCell ref="C24:D24"/>
    <mergeCell ref="E24:H24"/>
    <mergeCell ref="E26:H26"/>
    <mergeCell ref="E27:H27"/>
    <mergeCell ref="F21:H21"/>
    <mergeCell ref="F13:H13"/>
    <mergeCell ref="C14:D14"/>
    <mergeCell ref="E14:H14"/>
    <mergeCell ref="E15:H15"/>
    <mergeCell ref="C16:D16"/>
    <mergeCell ref="E16:H16"/>
    <mergeCell ref="E41:H41"/>
    <mergeCell ref="E42:H42"/>
    <mergeCell ref="A56:I56"/>
    <mergeCell ref="A57:I57"/>
    <mergeCell ref="B39:G39"/>
    <mergeCell ref="B40:G40"/>
  </mergeCells>
  <dataValidations count="2">
    <dataValidation type="list" allowBlank="1" showInputMessage="1" showErrorMessage="1" sqref="H7" xr:uid="{4F00120C-9FBB-4DDF-BF74-917BD0046053}">
      <formula1>"Cá nhân, Doanh nghiệp"</formula1>
    </dataValidation>
    <dataValidation type="list" allowBlank="1" showInputMessage="1" showErrorMessage="1" sqref="H8" xr:uid="{64AA6A8A-9446-4A21-8068-6ED6341A7B95}">
      <formula1>"CT4"</formula1>
    </dataValidation>
  </dataValidations>
  <pageMargins left="0.7" right="0.7" top="0.75" bottom="0.75" header="0.3" footer="0.3"/>
  <pageSetup scale="60" orientation="portrait" r:id="rId1"/>
  <colBreaks count="1" manualBreakCount="1">
    <brk id="9" max="5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3371C-7975-4DAF-9CB5-7C7500880450}">
  <dimension ref="A1:P21"/>
  <sheetViews>
    <sheetView topLeftCell="B5" workbookViewId="0">
      <selection activeCell="E14" sqref="E14"/>
    </sheetView>
  </sheetViews>
  <sheetFormatPr defaultColWidth="8.81640625" defaultRowHeight="14.5" x14ac:dyDescent="0.35"/>
  <cols>
    <col min="1" max="1" width="12.453125" customWidth="1"/>
    <col min="2" max="2" width="12.1796875" customWidth="1"/>
    <col min="3" max="3" width="18" customWidth="1"/>
    <col min="4" max="4" width="12.81640625" customWidth="1"/>
    <col min="5" max="5" width="18.1796875" customWidth="1"/>
    <col min="6" max="6" width="13.36328125" customWidth="1"/>
    <col min="7" max="7" width="17.90625" customWidth="1"/>
    <col min="8" max="8" width="12.453125" style="158" customWidth="1"/>
    <col min="9" max="9" width="15.453125" style="158" customWidth="1"/>
    <col min="10" max="10" width="13.1796875" style="158" customWidth="1"/>
    <col min="11" max="11" width="15.453125" style="158" customWidth="1"/>
    <col min="12" max="12" width="13.1796875" style="158" customWidth="1"/>
    <col min="13" max="13" width="15.453125" style="158" customWidth="1"/>
    <col min="14" max="14" width="14.453125" style="158" customWidth="1"/>
    <col min="15" max="16" width="15.453125" style="158" customWidth="1"/>
  </cols>
  <sheetData>
    <row r="1" spans="1:16" x14ac:dyDescent="0.35">
      <c r="A1" s="310" t="s">
        <v>250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157"/>
    </row>
    <row r="2" spans="1:16" x14ac:dyDescent="0.35">
      <c r="A2" s="311" t="s">
        <v>86</v>
      </c>
      <c r="B2" s="311"/>
      <c r="D2" s="159" t="s">
        <v>251</v>
      </c>
      <c r="E2" s="159" t="s">
        <v>252</v>
      </c>
      <c r="O2" s="160"/>
    </row>
    <row r="3" spans="1:16" x14ac:dyDescent="0.35">
      <c r="A3" s="161">
        <v>45261</v>
      </c>
      <c r="B3" t="s">
        <v>241</v>
      </c>
      <c r="C3" t="s">
        <v>253</v>
      </c>
      <c r="D3" s="162">
        <v>0.2</v>
      </c>
    </row>
    <row r="4" spans="1:16" x14ac:dyDescent="0.35">
      <c r="A4" s="161">
        <v>45444</v>
      </c>
      <c r="B4" t="s">
        <v>242</v>
      </c>
      <c r="D4" s="162">
        <v>0.05</v>
      </c>
    </row>
    <row r="5" spans="1:16" x14ac:dyDescent="0.35">
      <c r="A5" s="161">
        <v>45627</v>
      </c>
      <c r="B5" t="s">
        <v>243</v>
      </c>
      <c r="E5" s="162">
        <v>0.05</v>
      </c>
      <c r="O5" s="163"/>
    </row>
    <row r="6" spans="1:16" x14ac:dyDescent="0.35">
      <c r="A6" s="161">
        <v>45658</v>
      </c>
      <c r="B6" t="s">
        <v>244</v>
      </c>
      <c r="E6" s="162">
        <v>0.2</v>
      </c>
      <c r="O6" s="163"/>
    </row>
    <row r="7" spans="1:16" x14ac:dyDescent="0.35">
      <c r="A7" s="161">
        <v>45809</v>
      </c>
      <c r="B7" t="s">
        <v>254</v>
      </c>
      <c r="C7" t="s">
        <v>255</v>
      </c>
      <c r="D7" s="162">
        <v>0.05</v>
      </c>
      <c r="E7" s="162">
        <v>0.4</v>
      </c>
      <c r="O7" s="163"/>
    </row>
    <row r="8" spans="1:16" x14ac:dyDescent="0.35">
      <c r="B8" t="s">
        <v>256</v>
      </c>
      <c r="C8" t="s">
        <v>257</v>
      </c>
      <c r="E8" s="162">
        <v>0.05</v>
      </c>
      <c r="O8" s="163"/>
    </row>
    <row r="9" spans="1:16" x14ac:dyDescent="0.35">
      <c r="C9" t="s">
        <v>258</v>
      </c>
      <c r="D9" s="164">
        <f>SUM(D3:D8)</f>
        <v>0.3</v>
      </c>
      <c r="E9" s="164">
        <f>SUM(E3:E8)</f>
        <v>0.70000000000000007</v>
      </c>
    </row>
    <row r="11" spans="1:16" x14ac:dyDescent="0.35">
      <c r="A11" s="165" t="s">
        <v>259</v>
      </c>
      <c r="B11" s="165" t="s">
        <v>260</v>
      </c>
      <c r="C11" t="s">
        <v>261</v>
      </c>
      <c r="D11" s="166">
        <v>46174</v>
      </c>
      <c r="E11" t="s">
        <v>262</v>
      </c>
      <c r="F11" s="167">
        <v>0.12</v>
      </c>
    </row>
    <row r="12" spans="1:16" x14ac:dyDescent="0.35">
      <c r="C12" s="312" t="s">
        <v>149</v>
      </c>
      <c r="D12" s="313"/>
      <c r="E12" s="314" t="s">
        <v>94</v>
      </c>
      <c r="F12" s="315"/>
      <c r="G12" s="314" t="s">
        <v>92</v>
      </c>
      <c r="H12" s="315"/>
      <c r="I12" s="314" t="s">
        <v>263</v>
      </c>
      <c r="J12" s="315"/>
      <c r="K12" s="314" t="s">
        <v>93</v>
      </c>
      <c r="L12" s="315"/>
      <c r="M12" s="314" t="s">
        <v>183</v>
      </c>
      <c r="N12" s="315"/>
    </row>
    <row r="13" spans="1:16" s="159" customFormat="1" ht="16.5" x14ac:dyDescent="0.35">
      <c r="C13" s="5">
        <v>1115804000</v>
      </c>
      <c r="D13" s="169" t="s">
        <v>264</v>
      </c>
      <c r="E13" s="7">
        <v>1952060000</v>
      </c>
      <c r="F13" s="169" t="s">
        <v>264</v>
      </c>
      <c r="G13" s="5">
        <v>2956112000</v>
      </c>
      <c r="H13" s="169" t="s">
        <v>264</v>
      </c>
      <c r="I13" s="168">
        <v>2908717143</v>
      </c>
      <c r="J13" s="169" t="s">
        <v>264</v>
      </c>
      <c r="K13" s="168">
        <v>3576065000</v>
      </c>
      <c r="L13" s="169" t="s">
        <v>264</v>
      </c>
      <c r="M13" s="170">
        <v>7733133000</v>
      </c>
      <c r="N13" s="169" t="s">
        <v>264</v>
      </c>
      <c r="O13" s="171"/>
      <c r="P13" s="171"/>
    </row>
    <row r="14" spans="1:16" x14ac:dyDescent="0.35">
      <c r="A14" s="161">
        <v>45261</v>
      </c>
      <c r="B14" t="s">
        <v>241</v>
      </c>
      <c r="C14" s="172"/>
      <c r="D14" s="173"/>
      <c r="E14" s="174"/>
      <c r="F14" s="175"/>
      <c r="G14" s="174"/>
      <c r="H14" s="175"/>
      <c r="I14" s="174"/>
      <c r="J14" s="175"/>
      <c r="K14" s="174"/>
      <c r="L14" s="175"/>
      <c r="M14" s="174"/>
      <c r="N14" s="175"/>
    </row>
    <row r="15" spans="1:16" x14ac:dyDescent="0.35">
      <c r="A15" s="161">
        <v>45444</v>
      </c>
      <c r="B15" t="s">
        <v>242</v>
      </c>
      <c r="C15" s="172"/>
      <c r="D15" s="173"/>
      <c r="E15" s="174"/>
      <c r="F15" s="175"/>
      <c r="G15" s="174"/>
      <c r="H15" s="175"/>
      <c r="I15" s="174"/>
      <c r="J15" s="175"/>
      <c r="K15" s="174"/>
      <c r="L15" s="175"/>
      <c r="M15" s="174"/>
      <c r="N15" s="175"/>
    </row>
    <row r="16" spans="1:16" x14ac:dyDescent="0.35">
      <c r="A16" s="161">
        <v>45627</v>
      </c>
      <c r="B16" t="s">
        <v>243</v>
      </c>
      <c r="C16" s="176">
        <f>C13*$E$5</f>
        <v>55790200</v>
      </c>
      <c r="D16" s="177">
        <f>C16*($D$11-A16)*$F$11/365</f>
        <v>10033065.008219179</v>
      </c>
      <c r="E16" s="176">
        <f>E13*$E$5</f>
        <v>97603000</v>
      </c>
      <c r="F16" s="177">
        <f>E16*($D$11-A16)*$F$11/365</f>
        <v>17552495.671232875</v>
      </c>
      <c r="G16" s="176">
        <f>G13*$E$5</f>
        <v>147805600</v>
      </c>
      <c r="H16" s="177">
        <f>G16*($D$11-A16)*$F$11/365</f>
        <v>26580711.189041097</v>
      </c>
      <c r="I16" s="176">
        <f>I13*$E$5</f>
        <v>145435857.15000001</v>
      </c>
      <c r="J16" s="177">
        <f>I16*($D$11-A16)*$F$11/365</f>
        <v>26154547.022810958</v>
      </c>
      <c r="K16" s="176">
        <f>K13*$E$5</f>
        <v>178803250</v>
      </c>
      <c r="L16" s="175">
        <f>K16*($D$11-A16)*$F$11/365</f>
        <v>32155192.684931505</v>
      </c>
      <c r="M16" s="176">
        <f>M13*$E$5</f>
        <v>386656650</v>
      </c>
      <c r="N16" s="175">
        <f>M16*($D$11-A16)*$F$11/365</f>
        <v>69534637.002739727</v>
      </c>
    </row>
    <row r="17" spans="1:16" x14ac:dyDescent="0.35">
      <c r="A17" s="161">
        <v>45658</v>
      </c>
      <c r="B17" t="s">
        <v>244</v>
      </c>
      <c r="C17" s="176">
        <f>C13*$E$6</f>
        <v>223160800</v>
      </c>
      <c r="D17" s="177">
        <f>C17*($D$11-A17)*$F$11/365</f>
        <v>37857854.071232878</v>
      </c>
      <c r="E17" s="176">
        <f t="shared" ref="E17:K17" si="0">E13*$E$6</f>
        <v>390412000</v>
      </c>
      <c r="F17" s="177">
        <f>E17*($D$11-A17)*$F$11/365</f>
        <v>66230989.15068493</v>
      </c>
      <c r="G17" s="176">
        <f t="shared" si="0"/>
        <v>591222400</v>
      </c>
      <c r="H17" s="177">
        <f t="shared" ref="H17" si="1">G17*($D$11-A17)*$F$11/365</f>
        <v>100297235.63835616</v>
      </c>
      <c r="I17" s="176">
        <f t="shared" si="0"/>
        <v>581743428.60000002</v>
      </c>
      <c r="J17" s="177">
        <f t="shared" ref="J17" si="2">I17*($D$11-A17)*$F$11/365</f>
        <v>98689186.572361648</v>
      </c>
      <c r="K17" s="176">
        <f t="shared" si="0"/>
        <v>715213000</v>
      </c>
      <c r="L17" s="175">
        <f t="shared" ref="L17:L19" si="3">K17*($D$11-A17)*$F$11/365</f>
        <v>121331476.60273972</v>
      </c>
      <c r="M17" s="176">
        <f>M13*$E$6</f>
        <v>1546626600</v>
      </c>
      <c r="N17" s="175">
        <f t="shared" ref="N17:N19" si="4">M17*($D$11-A17)*$F$11/365</f>
        <v>262375668.69041097</v>
      </c>
    </row>
    <row r="18" spans="1:16" x14ac:dyDescent="0.35">
      <c r="A18" s="161">
        <v>45809</v>
      </c>
      <c r="B18" t="s">
        <v>254</v>
      </c>
      <c r="C18" s="176">
        <f>C13*$E$7</f>
        <v>446321600</v>
      </c>
      <c r="D18" s="177">
        <f t="shared" ref="D18:D19" si="5">C18*($D$11-A18)*$F$11/365</f>
        <v>53558592</v>
      </c>
      <c r="E18" s="176">
        <f>E13*$E$7</f>
        <v>780824000</v>
      </c>
      <c r="F18" s="177">
        <f t="shared" ref="F18:F19" si="6">E18*($D$11-A18)*$F$11/365</f>
        <v>93698880</v>
      </c>
      <c r="G18" s="176">
        <f>G13*$E$7</f>
        <v>1182444800</v>
      </c>
      <c r="H18" s="177">
        <f>G18*($D$11-A18)*$F$11/365</f>
        <v>141893376</v>
      </c>
      <c r="I18" s="176">
        <f>I13*$E$7</f>
        <v>1163486857.2</v>
      </c>
      <c r="J18" s="177">
        <f>I18*($D$11-A18)*$F$11/365</f>
        <v>139618422.86399999</v>
      </c>
      <c r="K18" s="176">
        <f>K13*$E$7</f>
        <v>1430426000</v>
      </c>
      <c r="L18" s="175">
        <f t="shared" si="3"/>
        <v>171651120</v>
      </c>
      <c r="M18" s="176">
        <f>M13*$E$7</f>
        <v>3093253200</v>
      </c>
      <c r="N18" s="175">
        <f t="shared" si="4"/>
        <v>371190384</v>
      </c>
    </row>
    <row r="19" spans="1:16" x14ac:dyDescent="0.35">
      <c r="A19" s="178">
        <v>45992</v>
      </c>
      <c r="B19" t="s">
        <v>256</v>
      </c>
      <c r="C19" s="176">
        <f>C13*$E$8</f>
        <v>55790200</v>
      </c>
      <c r="D19" s="177">
        <f t="shared" si="5"/>
        <v>3338241.0082191783</v>
      </c>
      <c r="E19" s="176">
        <f>E13*$E$8</f>
        <v>97603000</v>
      </c>
      <c r="F19" s="177">
        <f t="shared" si="6"/>
        <v>5840135.6712328764</v>
      </c>
      <c r="G19" s="176">
        <f>G13*$E$8</f>
        <v>147805600</v>
      </c>
      <c r="H19" s="177">
        <f>G19*($D$11-A19)*$F$11/365</f>
        <v>8844039.1890410967</v>
      </c>
      <c r="I19" s="176">
        <f>I13*$E$8</f>
        <v>145435857.15000001</v>
      </c>
      <c r="J19" s="177">
        <f>I19*($D$11-A19)*$F$11/365</f>
        <v>8702244.1648109574</v>
      </c>
      <c r="K19" s="176">
        <f>K13*$E$8</f>
        <v>178803250</v>
      </c>
      <c r="L19" s="175">
        <f t="shared" si="3"/>
        <v>10698802.684931507</v>
      </c>
      <c r="M19" s="176">
        <f>M13*$E$8</f>
        <v>386656650</v>
      </c>
      <c r="N19" s="175">
        <f t="shared" si="4"/>
        <v>23135839.002739727</v>
      </c>
    </row>
    <row r="20" spans="1:16" s="165" customFormat="1" x14ac:dyDescent="0.35">
      <c r="B20" s="165" t="s">
        <v>265</v>
      </c>
      <c r="C20" s="179">
        <f>SUM(C14:C19)</f>
        <v>781062800</v>
      </c>
      <c r="D20" s="180">
        <f t="shared" ref="D20:L20" si="7">SUM(D14:D19)</f>
        <v>104787752.08767124</v>
      </c>
      <c r="E20" s="179">
        <f t="shared" si="7"/>
        <v>1366442000</v>
      </c>
      <c r="F20" s="180">
        <f t="shared" si="7"/>
        <v>183322500.49315068</v>
      </c>
      <c r="G20" s="179">
        <f t="shared" si="7"/>
        <v>2069278400</v>
      </c>
      <c r="H20" s="180">
        <f t="shared" si="7"/>
        <v>277615362.01643831</v>
      </c>
      <c r="I20" s="179">
        <f t="shared" si="7"/>
        <v>2036102000.1000001</v>
      </c>
      <c r="J20" s="180">
        <f t="shared" si="7"/>
        <v>273164400.62398356</v>
      </c>
      <c r="K20" s="179">
        <f t="shared" si="7"/>
        <v>2503245500</v>
      </c>
      <c r="L20" s="180">
        <f t="shared" si="7"/>
        <v>335836591.97260273</v>
      </c>
      <c r="M20" s="179">
        <f>SUM(M16:M19)</f>
        <v>5413193100</v>
      </c>
      <c r="N20" s="180">
        <f>SUM(N16:N19)</f>
        <v>726236528.69589043</v>
      </c>
      <c r="O20" s="160"/>
      <c r="P20" s="160"/>
    </row>
    <row r="21" spans="1:16" x14ac:dyDescent="0.35">
      <c r="C21" s="181"/>
    </row>
  </sheetData>
  <mergeCells count="8">
    <mergeCell ref="A1:N1"/>
    <mergeCell ref="A2:B2"/>
    <mergeCell ref="C12:D12"/>
    <mergeCell ref="E12:F12"/>
    <mergeCell ref="G12:H12"/>
    <mergeCell ref="I12:J12"/>
    <mergeCell ref="K12:L12"/>
    <mergeCell ref="M12:N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609"/>
  <sheetViews>
    <sheetView topLeftCell="A571" zoomScale="70" zoomScaleNormal="70" workbookViewId="0">
      <pane xSplit="1" topLeftCell="B1" activePane="topRight" state="frozen"/>
      <selection pane="topRight" activeCell="H604" sqref="H604"/>
    </sheetView>
  </sheetViews>
  <sheetFormatPr defaultColWidth="9.1796875" defaultRowHeight="16.5" x14ac:dyDescent="0.35"/>
  <cols>
    <col min="1" max="1" width="9.1796875" style="1"/>
    <col min="2" max="2" width="12.453125" style="1" customWidth="1"/>
    <col min="3" max="3" width="12.7265625" style="1" customWidth="1"/>
    <col min="4" max="4" width="13.1796875" style="1" customWidth="1"/>
    <col min="5" max="5" width="19.81640625" style="1" customWidth="1"/>
    <col min="6" max="6" width="20.1796875" style="1" customWidth="1"/>
    <col min="7" max="7" width="23.453125" style="1" customWidth="1"/>
    <col min="8" max="8" width="22.08984375" style="6" customWidth="1"/>
    <col min="9" max="9" width="21.08984375" style="1" customWidth="1"/>
    <col min="10" max="12" width="18.26953125" style="1" customWidth="1"/>
    <col min="13" max="17" width="19" style="1" customWidth="1"/>
    <col min="18" max="18" width="16.453125" style="1" customWidth="1"/>
    <col min="19" max="16384" width="9.1796875" style="1"/>
  </cols>
  <sheetData>
    <row r="1" spans="1:23" x14ac:dyDescent="0.35">
      <c r="F1" s="182" t="s">
        <v>267</v>
      </c>
      <c r="G1" s="183">
        <v>46174</v>
      </c>
      <c r="H1" s="184"/>
      <c r="I1" s="182" t="s">
        <v>262</v>
      </c>
      <c r="J1" s="185">
        <v>0.12</v>
      </c>
    </row>
    <row r="2" spans="1:23" ht="43.5" customHeight="1" x14ac:dyDescent="0.35">
      <c r="A2" s="325" t="s">
        <v>0</v>
      </c>
      <c r="B2" s="327" t="s">
        <v>117</v>
      </c>
      <c r="C2" s="327" t="s">
        <v>156</v>
      </c>
      <c r="D2" s="329" t="s">
        <v>69</v>
      </c>
      <c r="E2" s="331" t="s">
        <v>266</v>
      </c>
      <c r="F2" s="318" t="s">
        <v>243</v>
      </c>
      <c r="G2" s="318"/>
      <c r="H2" s="318" t="s">
        <v>244</v>
      </c>
      <c r="I2" s="318"/>
      <c r="J2" s="318" t="s">
        <v>254</v>
      </c>
      <c r="K2" s="318"/>
      <c r="L2" s="318" t="s">
        <v>256</v>
      </c>
      <c r="M2" s="318"/>
      <c r="N2" s="319" t="s">
        <v>317</v>
      </c>
      <c r="O2" s="322" t="s">
        <v>270</v>
      </c>
      <c r="P2" s="322" t="s">
        <v>318</v>
      </c>
      <c r="Q2" s="323" t="s">
        <v>91</v>
      </c>
    </row>
    <row r="3" spans="1:23" ht="27" customHeight="1" x14ac:dyDescent="0.35">
      <c r="A3" s="325"/>
      <c r="B3" s="327"/>
      <c r="C3" s="327"/>
      <c r="D3" s="329"/>
      <c r="E3" s="331"/>
      <c r="F3" s="333">
        <v>45627</v>
      </c>
      <c r="G3" s="334"/>
      <c r="H3" s="316">
        <v>45658</v>
      </c>
      <c r="I3" s="317"/>
      <c r="J3" s="316">
        <v>45809</v>
      </c>
      <c r="K3" s="317"/>
      <c r="L3" s="316">
        <v>45992</v>
      </c>
      <c r="M3" s="317"/>
      <c r="N3" s="320"/>
      <c r="O3" s="322"/>
      <c r="P3" s="322"/>
      <c r="Q3" s="323"/>
      <c r="S3" s="161">
        <v>45627</v>
      </c>
      <c r="T3" t="s">
        <v>243</v>
      </c>
      <c r="U3"/>
      <c r="V3"/>
      <c r="W3" s="162">
        <v>0.05</v>
      </c>
    </row>
    <row r="4" spans="1:23" x14ac:dyDescent="0.35">
      <c r="A4" s="326"/>
      <c r="B4" s="328"/>
      <c r="C4" s="328"/>
      <c r="D4" s="330"/>
      <c r="E4" s="332"/>
      <c r="F4" s="186" t="s">
        <v>268</v>
      </c>
      <c r="G4" s="186" t="s">
        <v>269</v>
      </c>
      <c r="H4" s="186" t="s">
        <v>268</v>
      </c>
      <c r="I4" s="186" t="s">
        <v>269</v>
      </c>
      <c r="J4" s="186" t="s">
        <v>268</v>
      </c>
      <c r="K4" s="186" t="s">
        <v>269</v>
      </c>
      <c r="L4" s="186" t="s">
        <v>268</v>
      </c>
      <c r="M4" s="186" t="s">
        <v>269</v>
      </c>
      <c r="N4" s="321"/>
      <c r="O4" s="322"/>
      <c r="P4" s="322"/>
      <c r="Q4" s="324"/>
      <c r="S4" s="161">
        <v>45658</v>
      </c>
      <c r="T4" t="s">
        <v>244</v>
      </c>
      <c r="U4"/>
      <c r="V4"/>
      <c r="W4" s="162">
        <v>0.2</v>
      </c>
    </row>
    <row r="5" spans="1:23" x14ac:dyDescent="0.35">
      <c r="A5" s="8">
        <v>501</v>
      </c>
      <c r="B5" s="12">
        <v>103.9</v>
      </c>
      <c r="C5" s="12"/>
      <c r="D5" s="10" t="s">
        <v>96</v>
      </c>
      <c r="E5" s="5"/>
      <c r="F5" s="5">
        <f>E5*$W$3</f>
        <v>0</v>
      </c>
      <c r="G5" s="5">
        <f>F5*($G$1-$F$3)*$J$1/365</f>
        <v>0</v>
      </c>
      <c r="H5" s="5">
        <f>E5*$W$4</f>
        <v>0</v>
      </c>
      <c r="I5" s="5">
        <f>H5*($G$1-$H$3)*$J$1/365</f>
        <v>0</v>
      </c>
      <c r="J5" s="5">
        <f>E5*$W$5</f>
        <v>0</v>
      </c>
      <c r="K5" s="5">
        <f>J5*($G$1-$J$3)*$J$1/365</f>
        <v>0</v>
      </c>
      <c r="L5" s="5">
        <f>E5*$W$6</f>
        <v>0</v>
      </c>
      <c r="M5" s="86">
        <f>L5*($G$1-$L$3)*$J$1/365</f>
        <v>0</v>
      </c>
      <c r="N5" s="86">
        <f>(F5+H5+J5+L5)*2%</f>
        <v>0</v>
      </c>
      <c r="O5" s="86">
        <f>G5+I5+K5+M5</f>
        <v>0</v>
      </c>
      <c r="P5" s="86">
        <f>N5+O5</f>
        <v>0</v>
      </c>
      <c r="Q5" s="2" t="s">
        <v>93</v>
      </c>
      <c r="S5" s="161">
        <v>45809</v>
      </c>
      <c r="T5" t="s">
        <v>254</v>
      </c>
      <c r="U5" t="s">
        <v>255</v>
      </c>
      <c r="V5" s="162">
        <v>0.05</v>
      </c>
      <c r="W5" s="162">
        <v>0.4</v>
      </c>
    </row>
    <row r="6" spans="1:23" x14ac:dyDescent="0.35">
      <c r="A6" s="8">
        <v>502</v>
      </c>
      <c r="B6" s="13">
        <v>32.1</v>
      </c>
      <c r="C6" s="13"/>
      <c r="D6" s="9" t="s">
        <v>97</v>
      </c>
      <c r="E6" s="7"/>
      <c r="F6" s="5">
        <f t="shared" ref="F6:F69" si="0">E6*$W$3</f>
        <v>0</v>
      </c>
      <c r="G6" s="5">
        <f t="shared" ref="G6:G69" si="1">F6*($G$1-$F$3)*$J$1/365</f>
        <v>0</v>
      </c>
      <c r="H6" s="5">
        <f t="shared" ref="H6:H69" si="2">E6*$W$4</f>
        <v>0</v>
      </c>
      <c r="I6" s="5">
        <f t="shared" ref="I6:I69" si="3">H6*($G$1-$H$3)*$J$1/365</f>
        <v>0</v>
      </c>
      <c r="J6" s="5">
        <f t="shared" ref="J6:J69" si="4">E6*$W$5</f>
        <v>0</v>
      </c>
      <c r="K6" s="5">
        <f t="shared" ref="K6:K69" si="5">J6*($G$1-$J$3)*$J$1/365</f>
        <v>0</v>
      </c>
      <c r="L6" s="5">
        <f t="shared" ref="L6:L69" si="6">E6*$W$6</f>
        <v>0</v>
      </c>
      <c r="M6" s="86">
        <f t="shared" ref="M6:M69" si="7">L6*($G$1-$L$3)*$J$1/365</f>
        <v>0</v>
      </c>
      <c r="N6" s="86">
        <f t="shared" ref="N6:N69" si="8">(F6+H6+J6+L6)*2%</f>
        <v>0</v>
      </c>
      <c r="O6" s="86">
        <f t="shared" ref="O6:O69" si="9">G6+I6+K6+M6</f>
        <v>0</v>
      </c>
      <c r="P6" s="86">
        <f t="shared" ref="P6:P69" si="10">N6+O6</f>
        <v>0</v>
      </c>
      <c r="Q6" s="2" t="s">
        <v>149</v>
      </c>
      <c r="S6"/>
      <c r="T6" t="s">
        <v>256</v>
      </c>
      <c r="U6" t="s">
        <v>257</v>
      </c>
      <c r="V6"/>
      <c r="W6" s="162">
        <v>0.05</v>
      </c>
    </row>
    <row r="7" spans="1:23" x14ac:dyDescent="0.35">
      <c r="A7" s="8">
        <v>503</v>
      </c>
      <c r="B7" s="13">
        <v>32.1</v>
      </c>
      <c r="C7" s="13"/>
      <c r="D7" s="9" t="s">
        <v>97</v>
      </c>
      <c r="E7" s="7"/>
      <c r="F7" s="5">
        <f t="shared" si="0"/>
        <v>0</v>
      </c>
      <c r="G7" s="5">
        <f t="shared" si="1"/>
        <v>0</v>
      </c>
      <c r="H7" s="5">
        <f t="shared" si="2"/>
        <v>0</v>
      </c>
      <c r="I7" s="5">
        <f t="shared" si="3"/>
        <v>0</v>
      </c>
      <c r="J7" s="5">
        <f t="shared" si="4"/>
        <v>0</v>
      </c>
      <c r="K7" s="5">
        <f t="shared" si="5"/>
        <v>0</v>
      </c>
      <c r="L7" s="5">
        <f t="shared" si="6"/>
        <v>0</v>
      </c>
      <c r="M7" s="86">
        <f t="shared" si="7"/>
        <v>0</v>
      </c>
      <c r="N7" s="86">
        <f t="shared" si="8"/>
        <v>0</v>
      </c>
      <c r="O7" s="86">
        <f t="shared" si="9"/>
        <v>0</v>
      </c>
      <c r="P7" s="86">
        <f t="shared" si="10"/>
        <v>0</v>
      </c>
      <c r="Q7" s="2" t="s">
        <v>149</v>
      </c>
      <c r="S7"/>
      <c r="T7"/>
      <c r="U7" t="s">
        <v>258</v>
      </c>
      <c r="V7" s="164">
        <f>SUM(V1:V6)</f>
        <v>0.05</v>
      </c>
      <c r="W7" s="164">
        <f>SUM(W1:W6)</f>
        <v>0.70000000000000007</v>
      </c>
    </row>
    <row r="8" spans="1:23" x14ac:dyDescent="0.35">
      <c r="A8" s="8">
        <v>504</v>
      </c>
      <c r="B8" s="13">
        <v>36.5</v>
      </c>
      <c r="C8" s="13"/>
      <c r="D8" s="9" t="s">
        <v>98</v>
      </c>
      <c r="E8" s="7"/>
      <c r="F8" s="5">
        <f t="shared" si="0"/>
        <v>0</v>
      </c>
      <c r="G8" s="5">
        <f t="shared" si="1"/>
        <v>0</v>
      </c>
      <c r="H8" s="5">
        <f t="shared" si="2"/>
        <v>0</v>
      </c>
      <c r="I8" s="5">
        <f t="shared" si="3"/>
        <v>0</v>
      </c>
      <c r="J8" s="5">
        <f t="shared" si="4"/>
        <v>0</v>
      </c>
      <c r="K8" s="5">
        <f t="shared" si="5"/>
        <v>0</v>
      </c>
      <c r="L8" s="5">
        <f t="shared" si="6"/>
        <v>0</v>
      </c>
      <c r="M8" s="86">
        <f t="shared" si="7"/>
        <v>0</v>
      </c>
      <c r="N8" s="86">
        <f t="shared" si="8"/>
        <v>0</v>
      </c>
      <c r="O8" s="86">
        <f t="shared" si="9"/>
        <v>0</v>
      </c>
      <c r="P8" s="86">
        <f t="shared" si="10"/>
        <v>0</v>
      </c>
      <c r="Q8" s="2" t="s">
        <v>149</v>
      </c>
    </row>
    <row r="9" spans="1:23" x14ac:dyDescent="0.35">
      <c r="A9" s="9">
        <v>512</v>
      </c>
      <c r="B9" s="13">
        <v>52.1</v>
      </c>
      <c r="C9" s="13"/>
      <c r="D9" s="9" t="s">
        <v>111</v>
      </c>
      <c r="E9" s="7"/>
      <c r="F9" s="5">
        <f t="shared" si="0"/>
        <v>0</v>
      </c>
      <c r="G9" s="5">
        <f t="shared" si="1"/>
        <v>0</v>
      </c>
      <c r="H9" s="5">
        <f t="shared" si="2"/>
        <v>0</v>
      </c>
      <c r="I9" s="5">
        <f t="shared" si="3"/>
        <v>0</v>
      </c>
      <c r="J9" s="5">
        <f t="shared" si="4"/>
        <v>0</v>
      </c>
      <c r="K9" s="5">
        <f t="shared" si="5"/>
        <v>0</v>
      </c>
      <c r="L9" s="5">
        <f t="shared" si="6"/>
        <v>0</v>
      </c>
      <c r="M9" s="86">
        <f t="shared" si="7"/>
        <v>0</v>
      </c>
      <c r="N9" s="86">
        <f t="shared" si="8"/>
        <v>0</v>
      </c>
      <c r="O9" s="86">
        <f t="shared" si="9"/>
        <v>0</v>
      </c>
      <c r="P9" s="86">
        <f t="shared" si="10"/>
        <v>0</v>
      </c>
      <c r="Q9" s="2" t="s">
        <v>150</v>
      </c>
    </row>
    <row r="10" spans="1:23" x14ac:dyDescent="0.35">
      <c r="A10" s="4" t="s">
        <v>139</v>
      </c>
      <c r="B10" s="13">
        <v>75.099999999999994</v>
      </c>
      <c r="C10" s="13"/>
      <c r="D10" s="9" t="s">
        <v>101</v>
      </c>
      <c r="E10" s="7"/>
      <c r="F10" s="5">
        <f t="shared" si="0"/>
        <v>0</v>
      </c>
      <c r="G10" s="5">
        <f t="shared" si="1"/>
        <v>0</v>
      </c>
      <c r="H10" s="5">
        <f t="shared" si="2"/>
        <v>0</v>
      </c>
      <c r="I10" s="5">
        <f t="shared" si="3"/>
        <v>0</v>
      </c>
      <c r="J10" s="5">
        <f t="shared" si="4"/>
        <v>0</v>
      </c>
      <c r="K10" s="5">
        <f t="shared" si="5"/>
        <v>0</v>
      </c>
      <c r="L10" s="5">
        <f t="shared" si="6"/>
        <v>0</v>
      </c>
      <c r="M10" s="86">
        <f t="shared" si="7"/>
        <v>0</v>
      </c>
      <c r="N10" s="86">
        <f t="shared" si="8"/>
        <v>0</v>
      </c>
      <c r="O10" s="86">
        <f t="shared" si="9"/>
        <v>0</v>
      </c>
      <c r="P10" s="86">
        <f t="shared" si="10"/>
        <v>0</v>
      </c>
      <c r="Q10" s="2" t="s">
        <v>92</v>
      </c>
    </row>
    <row r="11" spans="1:23" x14ac:dyDescent="0.35">
      <c r="A11" s="4" t="s">
        <v>140</v>
      </c>
      <c r="B11" s="13">
        <v>128.80000000000001</v>
      </c>
      <c r="C11" s="13">
        <v>14</v>
      </c>
      <c r="D11" s="9" t="s">
        <v>134</v>
      </c>
      <c r="E11" s="7">
        <v>5600934000</v>
      </c>
      <c r="F11" s="5">
        <f t="shared" si="0"/>
        <v>280046700</v>
      </c>
      <c r="G11" s="5">
        <f t="shared" si="1"/>
        <v>50362370.926027395</v>
      </c>
      <c r="H11" s="5">
        <f t="shared" si="2"/>
        <v>1120186800</v>
      </c>
      <c r="I11" s="5">
        <f t="shared" si="3"/>
        <v>190032785.35890412</v>
      </c>
      <c r="J11" s="5">
        <f t="shared" si="4"/>
        <v>2240373600</v>
      </c>
      <c r="K11" s="5">
        <f t="shared" si="5"/>
        <v>268844832</v>
      </c>
      <c r="L11" s="5">
        <f t="shared" si="6"/>
        <v>280046700</v>
      </c>
      <c r="M11" s="86">
        <f t="shared" si="7"/>
        <v>16756766.926027397</v>
      </c>
      <c r="N11" s="86">
        <f t="shared" si="8"/>
        <v>78413076</v>
      </c>
      <c r="O11" s="86">
        <f t="shared" si="9"/>
        <v>525996755.21095896</v>
      </c>
      <c r="P11" s="86">
        <f t="shared" si="10"/>
        <v>604409831.21095896</v>
      </c>
      <c r="Q11" s="2" t="s">
        <v>93</v>
      </c>
    </row>
    <row r="12" spans="1:23" x14ac:dyDescent="0.35">
      <c r="A12" s="4">
        <v>515</v>
      </c>
      <c r="B12" s="13">
        <v>71.3</v>
      </c>
      <c r="C12" s="13">
        <v>16.600000000000001</v>
      </c>
      <c r="D12" s="9" t="s">
        <v>135</v>
      </c>
      <c r="E12" s="7"/>
      <c r="F12" s="5">
        <f t="shared" si="0"/>
        <v>0</v>
      </c>
      <c r="G12" s="5">
        <f t="shared" si="1"/>
        <v>0</v>
      </c>
      <c r="H12" s="5">
        <f t="shared" si="2"/>
        <v>0</v>
      </c>
      <c r="I12" s="5">
        <f t="shared" si="3"/>
        <v>0</v>
      </c>
      <c r="J12" s="5">
        <f t="shared" si="4"/>
        <v>0</v>
      </c>
      <c r="K12" s="5">
        <f t="shared" si="5"/>
        <v>0</v>
      </c>
      <c r="L12" s="5">
        <f t="shared" si="6"/>
        <v>0</v>
      </c>
      <c r="M12" s="86">
        <f t="shared" si="7"/>
        <v>0</v>
      </c>
      <c r="N12" s="86">
        <f t="shared" si="8"/>
        <v>0</v>
      </c>
      <c r="O12" s="86">
        <f t="shared" si="9"/>
        <v>0</v>
      </c>
      <c r="P12" s="86">
        <f t="shared" si="10"/>
        <v>0</v>
      </c>
      <c r="Q12" s="2" t="s">
        <v>92</v>
      </c>
    </row>
    <row r="13" spans="1:23" x14ac:dyDescent="0.35">
      <c r="A13" s="4">
        <v>516</v>
      </c>
      <c r="B13" s="13">
        <v>71.7</v>
      </c>
      <c r="C13" s="13">
        <v>16.5</v>
      </c>
      <c r="D13" s="9" t="s">
        <v>135</v>
      </c>
      <c r="E13" s="7"/>
      <c r="F13" s="5">
        <f t="shared" si="0"/>
        <v>0</v>
      </c>
      <c r="G13" s="5">
        <f t="shared" si="1"/>
        <v>0</v>
      </c>
      <c r="H13" s="5">
        <f t="shared" si="2"/>
        <v>0</v>
      </c>
      <c r="I13" s="5">
        <f t="shared" si="3"/>
        <v>0</v>
      </c>
      <c r="J13" s="5">
        <f t="shared" si="4"/>
        <v>0</v>
      </c>
      <c r="K13" s="5">
        <f t="shared" si="5"/>
        <v>0</v>
      </c>
      <c r="L13" s="5">
        <f t="shared" si="6"/>
        <v>0</v>
      </c>
      <c r="M13" s="86">
        <f t="shared" si="7"/>
        <v>0</v>
      </c>
      <c r="N13" s="86">
        <f t="shared" si="8"/>
        <v>0</v>
      </c>
      <c r="O13" s="86">
        <f t="shared" si="9"/>
        <v>0</v>
      </c>
      <c r="P13" s="86">
        <f t="shared" si="10"/>
        <v>0</v>
      </c>
      <c r="Q13" s="2" t="s">
        <v>92</v>
      </c>
    </row>
    <row r="14" spans="1:23" x14ac:dyDescent="0.35">
      <c r="A14" s="4">
        <v>517</v>
      </c>
      <c r="B14" s="13">
        <v>71.8</v>
      </c>
      <c r="C14" s="13">
        <v>16.5</v>
      </c>
      <c r="D14" s="9" t="s">
        <v>135</v>
      </c>
      <c r="E14" s="7"/>
      <c r="F14" s="5">
        <f t="shared" si="0"/>
        <v>0</v>
      </c>
      <c r="G14" s="5">
        <f t="shared" si="1"/>
        <v>0</v>
      </c>
      <c r="H14" s="5">
        <f t="shared" si="2"/>
        <v>0</v>
      </c>
      <c r="I14" s="5">
        <f t="shared" si="3"/>
        <v>0</v>
      </c>
      <c r="J14" s="5">
        <f t="shared" si="4"/>
        <v>0</v>
      </c>
      <c r="K14" s="5">
        <f t="shared" si="5"/>
        <v>0</v>
      </c>
      <c r="L14" s="5">
        <f t="shared" si="6"/>
        <v>0</v>
      </c>
      <c r="M14" s="86">
        <f t="shared" si="7"/>
        <v>0</v>
      </c>
      <c r="N14" s="86">
        <f t="shared" si="8"/>
        <v>0</v>
      </c>
      <c r="O14" s="86">
        <f t="shared" si="9"/>
        <v>0</v>
      </c>
      <c r="P14" s="86">
        <f t="shared" si="10"/>
        <v>0</v>
      </c>
      <c r="Q14" s="2" t="s">
        <v>92</v>
      </c>
    </row>
    <row r="15" spans="1:23" x14ac:dyDescent="0.35">
      <c r="A15" s="4">
        <v>518</v>
      </c>
      <c r="B15" s="13">
        <v>71.400000000000006</v>
      </c>
      <c r="C15" s="13">
        <v>16.600000000000001</v>
      </c>
      <c r="D15" s="9" t="s">
        <v>135</v>
      </c>
      <c r="E15" s="7"/>
      <c r="F15" s="5">
        <f t="shared" si="0"/>
        <v>0</v>
      </c>
      <c r="G15" s="5">
        <f t="shared" si="1"/>
        <v>0</v>
      </c>
      <c r="H15" s="5">
        <f t="shared" si="2"/>
        <v>0</v>
      </c>
      <c r="I15" s="5">
        <f t="shared" si="3"/>
        <v>0</v>
      </c>
      <c r="J15" s="5">
        <f t="shared" si="4"/>
        <v>0</v>
      </c>
      <c r="K15" s="5">
        <f t="shared" si="5"/>
        <v>0</v>
      </c>
      <c r="L15" s="5">
        <f t="shared" si="6"/>
        <v>0</v>
      </c>
      <c r="M15" s="86">
        <f t="shared" si="7"/>
        <v>0</v>
      </c>
      <c r="N15" s="86">
        <f t="shared" si="8"/>
        <v>0</v>
      </c>
      <c r="O15" s="86">
        <f t="shared" si="9"/>
        <v>0</v>
      </c>
      <c r="P15" s="86">
        <f t="shared" si="10"/>
        <v>0</v>
      </c>
      <c r="Q15" s="2" t="s">
        <v>92</v>
      </c>
    </row>
    <row r="16" spans="1:23" x14ac:dyDescent="0.35">
      <c r="A16" s="4">
        <v>519</v>
      </c>
      <c r="B16" s="13">
        <v>46.9</v>
      </c>
      <c r="C16" s="13">
        <v>10.5</v>
      </c>
      <c r="D16" s="9" t="s">
        <v>136</v>
      </c>
      <c r="E16" s="7"/>
      <c r="F16" s="5">
        <f t="shared" si="0"/>
        <v>0</v>
      </c>
      <c r="G16" s="5">
        <f t="shared" si="1"/>
        <v>0</v>
      </c>
      <c r="H16" s="5">
        <f t="shared" si="2"/>
        <v>0</v>
      </c>
      <c r="I16" s="5">
        <f t="shared" si="3"/>
        <v>0</v>
      </c>
      <c r="J16" s="5">
        <f t="shared" si="4"/>
        <v>0</v>
      </c>
      <c r="K16" s="5">
        <f t="shared" si="5"/>
        <v>0</v>
      </c>
      <c r="L16" s="5">
        <f t="shared" si="6"/>
        <v>0</v>
      </c>
      <c r="M16" s="86">
        <f t="shared" si="7"/>
        <v>0</v>
      </c>
      <c r="N16" s="86">
        <f t="shared" si="8"/>
        <v>0</v>
      </c>
      <c r="O16" s="86">
        <f t="shared" si="9"/>
        <v>0</v>
      </c>
      <c r="P16" s="86">
        <f t="shared" si="10"/>
        <v>0</v>
      </c>
      <c r="Q16" s="2" t="s">
        <v>150</v>
      </c>
    </row>
    <row r="17" spans="1:17" x14ac:dyDescent="0.35">
      <c r="A17" s="4">
        <v>520</v>
      </c>
      <c r="B17" s="13">
        <v>30.3</v>
      </c>
      <c r="C17" s="13">
        <v>7</v>
      </c>
      <c r="D17" s="9" t="s">
        <v>137</v>
      </c>
      <c r="E17" s="7"/>
      <c r="F17" s="5">
        <f t="shared" si="0"/>
        <v>0</v>
      </c>
      <c r="G17" s="5">
        <f t="shared" si="1"/>
        <v>0</v>
      </c>
      <c r="H17" s="5">
        <f t="shared" si="2"/>
        <v>0</v>
      </c>
      <c r="I17" s="5">
        <f t="shared" si="3"/>
        <v>0</v>
      </c>
      <c r="J17" s="5">
        <f t="shared" si="4"/>
        <v>0</v>
      </c>
      <c r="K17" s="5">
        <f t="shared" si="5"/>
        <v>0</v>
      </c>
      <c r="L17" s="5">
        <f t="shared" si="6"/>
        <v>0</v>
      </c>
      <c r="M17" s="86">
        <f t="shared" si="7"/>
        <v>0</v>
      </c>
      <c r="N17" s="86">
        <f t="shared" si="8"/>
        <v>0</v>
      </c>
      <c r="O17" s="86">
        <f t="shared" si="9"/>
        <v>0</v>
      </c>
      <c r="P17" s="86">
        <f t="shared" si="10"/>
        <v>0</v>
      </c>
      <c r="Q17" s="2" t="s">
        <v>149</v>
      </c>
    </row>
    <row r="18" spans="1:17" x14ac:dyDescent="0.35">
      <c r="A18" s="4">
        <v>521</v>
      </c>
      <c r="B18" s="13">
        <v>66.5</v>
      </c>
      <c r="C18" s="13">
        <v>15.5</v>
      </c>
      <c r="D18" s="9" t="s">
        <v>138</v>
      </c>
      <c r="E18" s="7"/>
      <c r="F18" s="5">
        <f t="shared" si="0"/>
        <v>0</v>
      </c>
      <c r="G18" s="5">
        <f t="shared" si="1"/>
        <v>0</v>
      </c>
      <c r="H18" s="5">
        <f t="shared" si="2"/>
        <v>0</v>
      </c>
      <c r="I18" s="5">
        <f t="shared" si="3"/>
        <v>0</v>
      </c>
      <c r="J18" s="5">
        <f t="shared" si="4"/>
        <v>0</v>
      </c>
      <c r="K18" s="5">
        <f t="shared" si="5"/>
        <v>0</v>
      </c>
      <c r="L18" s="5">
        <f t="shared" si="6"/>
        <v>0</v>
      </c>
      <c r="M18" s="86">
        <f t="shared" si="7"/>
        <v>0</v>
      </c>
      <c r="N18" s="86">
        <f t="shared" si="8"/>
        <v>0</v>
      </c>
      <c r="O18" s="86">
        <f t="shared" si="9"/>
        <v>0</v>
      </c>
      <c r="P18" s="86">
        <f t="shared" si="10"/>
        <v>0</v>
      </c>
      <c r="Q18" s="2" t="s">
        <v>151</v>
      </c>
    </row>
    <row r="19" spans="1:17" x14ac:dyDescent="0.35">
      <c r="A19" s="4">
        <v>522</v>
      </c>
      <c r="B19" s="13">
        <v>72.2</v>
      </c>
      <c r="C19" s="13"/>
      <c r="D19" s="9" t="s">
        <v>104</v>
      </c>
      <c r="E19" s="7"/>
      <c r="F19" s="5">
        <f t="shared" si="0"/>
        <v>0</v>
      </c>
      <c r="G19" s="5">
        <f t="shared" si="1"/>
        <v>0</v>
      </c>
      <c r="H19" s="5">
        <f t="shared" si="2"/>
        <v>0</v>
      </c>
      <c r="I19" s="5">
        <f t="shared" si="3"/>
        <v>0</v>
      </c>
      <c r="J19" s="5">
        <f t="shared" si="4"/>
        <v>0</v>
      </c>
      <c r="K19" s="5">
        <f t="shared" si="5"/>
        <v>0</v>
      </c>
      <c r="L19" s="5">
        <f t="shared" si="6"/>
        <v>0</v>
      </c>
      <c r="M19" s="86">
        <f t="shared" si="7"/>
        <v>0</v>
      </c>
      <c r="N19" s="86">
        <f t="shared" si="8"/>
        <v>0</v>
      </c>
      <c r="O19" s="86">
        <f t="shared" si="9"/>
        <v>0</v>
      </c>
      <c r="P19" s="86">
        <f t="shared" si="10"/>
        <v>0</v>
      </c>
      <c r="Q19" s="2" t="s">
        <v>92</v>
      </c>
    </row>
    <row r="20" spans="1:17" x14ac:dyDescent="0.35">
      <c r="A20" s="4">
        <v>523</v>
      </c>
      <c r="B20" s="13">
        <v>71.7</v>
      </c>
      <c r="C20" s="13"/>
      <c r="D20" s="9" t="s">
        <v>104</v>
      </c>
      <c r="E20" s="7"/>
      <c r="F20" s="5">
        <f t="shared" si="0"/>
        <v>0</v>
      </c>
      <c r="G20" s="5">
        <f t="shared" si="1"/>
        <v>0</v>
      </c>
      <c r="H20" s="5">
        <f t="shared" si="2"/>
        <v>0</v>
      </c>
      <c r="I20" s="5">
        <f t="shared" si="3"/>
        <v>0</v>
      </c>
      <c r="J20" s="5">
        <f t="shared" si="4"/>
        <v>0</v>
      </c>
      <c r="K20" s="5">
        <f t="shared" si="5"/>
        <v>0</v>
      </c>
      <c r="L20" s="5">
        <f t="shared" si="6"/>
        <v>0</v>
      </c>
      <c r="M20" s="86">
        <f t="shared" si="7"/>
        <v>0</v>
      </c>
      <c r="N20" s="86">
        <f t="shared" si="8"/>
        <v>0</v>
      </c>
      <c r="O20" s="86">
        <f t="shared" si="9"/>
        <v>0</v>
      </c>
      <c r="P20" s="86">
        <f t="shared" si="10"/>
        <v>0</v>
      </c>
      <c r="Q20" s="2" t="s">
        <v>92</v>
      </c>
    </row>
    <row r="21" spans="1:17" x14ac:dyDescent="0.35">
      <c r="A21" s="4">
        <v>524</v>
      </c>
      <c r="B21" s="13">
        <v>71.7</v>
      </c>
      <c r="C21" s="13"/>
      <c r="D21" s="9" t="s">
        <v>104</v>
      </c>
      <c r="E21" s="7"/>
      <c r="F21" s="5">
        <f t="shared" si="0"/>
        <v>0</v>
      </c>
      <c r="G21" s="5">
        <f t="shared" si="1"/>
        <v>0</v>
      </c>
      <c r="H21" s="5">
        <f t="shared" si="2"/>
        <v>0</v>
      </c>
      <c r="I21" s="5">
        <f t="shared" si="3"/>
        <v>0</v>
      </c>
      <c r="J21" s="5">
        <f t="shared" si="4"/>
        <v>0</v>
      </c>
      <c r="K21" s="5">
        <f t="shared" si="5"/>
        <v>0</v>
      </c>
      <c r="L21" s="5">
        <f t="shared" si="6"/>
        <v>0</v>
      </c>
      <c r="M21" s="86">
        <f t="shared" si="7"/>
        <v>0</v>
      </c>
      <c r="N21" s="86">
        <f t="shared" si="8"/>
        <v>0</v>
      </c>
      <c r="O21" s="86">
        <f t="shared" si="9"/>
        <v>0</v>
      </c>
      <c r="P21" s="86">
        <f t="shared" si="10"/>
        <v>0</v>
      </c>
      <c r="Q21" s="2" t="s">
        <v>92</v>
      </c>
    </row>
    <row r="22" spans="1:17" x14ac:dyDescent="0.35">
      <c r="A22" s="4">
        <v>525</v>
      </c>
      <c r="B22" s="13">
        <v>71.599999999999994</v>
      </c>
      <c r="C22" s="13"/>
      <c r="D22" s="9" t="s">
        <v>104</v>
      </c>
      <c r="E22" s="7"/>
      <c r="F22" s="5">
        <f t="shared" si="0"/>
        <v>0</v>
      </c>
      <c r="G22" s="5">
        <f t="shared" si="1"/>
        <v>0</v>
      </c>
      <c r="H22" s="5">
        <f t="shared" si="2"/>
        <v>0</v>
      </c>
      <c r="I22" s="5">
        <f t="shared" si="3"/>
        <v>0</v>
      </c>
      <c r="J22" s="5">
        <f t="shared" si="4"/>
        <v>0</v>
      </c>
      <c r="K22" s="5">
        <f t="shared" si="5"/>
        <v>0</v>
      </c>
      <c r="L22" s="5">
        <f t="shared" si="6"/>
        <v>0</v>
      </c>
      <c r="M22" s="86">
        <f t="shared" si="7"/>
        <v>0</v>
      </c>
      <c r="N22" s="86">
        <f t="shared" si="8"/>
        <v>0</v>
      </c>
      <c r="O22" s="86">
        <f t="shared" si="9"/>
        <v>0</v>
      </c>
      <c r="P22" s="86">
        <f t="shared" si="10"/>
        <v>0</v>
      </c>
      <c r="Q22" s="2" t="s">
        <v>92</v>
      </c>
    </row>
    <row r="23" spans="1:17" x14ac:dyDescent="0.35">
      <c r="A23" s="4">
        <v>526</v>
      </c>
      <c r="B23" s="13">
        <v>72.3</v>
      </c>
      <c r="C23" s="13"/>
      <c r="D23" s="9" t="s">
        <v>104</v>
      </c>
      <c r="E23" s="7"/>
      <c r="F23" s="5">
        <f t="shared" si="0"/>
        <v>0</v>
      </c>
      <c r="G23" s="5">
        <f t="shared" si="1"/>
        <v>0</v>
      </c>
      <c r="H23" s="5">
        <f t="shared" si="2"/>
        <v>0</v>
      </c>
      <c r="I23" s="5">
        <f t="shared" si="3"/>
        <v>0</v>
      </c>
      <c r="J23" s="5">
        <f t="shared" si="4"/>
        <v>0</v>
      </c>
      <c r="K23" s="5">
        <f t="shared" si="5"/>
        <v>0</v>
      </c>
      <c r="L23" s="5">
        <f t="shared" si="6"/>
        <v>0</v>
      </c>
      <c r="M23" s="86">
        <f t="shared" si="7"/>
        <v>0</v>
      </c>
      <c r="N23" s="86">
        <f t="shared" si="8"/>
        <v>0</v>
      </c>
      <c r="O23" s="86">
        <f t="shared" si="9"/>
        <v>0</v>
      </c>
      <c r="P23" s="86">
        <f t="shared" si="10"/>
        <v>0</v>
      </c>
      <c r="Q23" s="2" t="s">
        <v>92</v>
      </c>
    </row>
    <row r="24" spans="1:17" x14ac:dyDescent="0.35">
      <c r="A24" s="4">
        <v>601</v>
      </c>
      <c r="B24" s="3">
        <v>102.7</v>
      </c>
      <c r="C24" s="3"/>
      <c r="D24" s="7" t="s">
        <v>96</v>
      </c>
      <c r="E24" s="5">
        <v>4119071560</v>
      </c>
      <c r="F24" s="5">
        <f t="shared" si="0"/>
        <v>205953578</v>
      </c>
      <c r="G24" s="5">
        <f t="shared" si="1"/>
        <v>37037788.657315068</v>
      </c>
      <c r="H24" s="5">
        <f t="shared" si="2"/>
        <v>823814312</v>
      </c>
      <c r="I24" s="5">
        <f t="shared" si="3"/>
        <v>139755019.72339725</v>
      </c>
      <c r="J24" s="5">
        <f t="shared" si="4"/>
        <v>1647628624</v>
      </c>
      <c r="K24" s="5">
        <f t="shared" si="5"/>
        <v>197715434.88</v>
      </c>
      <c r="L24" s="5">
        <f t="shared" si="6"/>
        <v>205953578</v>
      </c>
      <c r="M24" s="86">
        <f t="shared" si="7"/>
        <v>12323359.297315067</v>
      </c>
      <c r="N24" s="86">
        <f t="shared" si="8"/>
        <v>57667001.840000004</v>
      </c>
      <c r="O24" s="86">
        <f t="shared" si="9"/>
        <v>386831602.55802739</v>
      </c>
      <c r="P24" s="86">
        <f t="shared" si="10"/>
        <v>444498604.39802742</v>
      </c>
      <c r="Q24" s="2" t="s">
        <v>93</v>
      </c>
    </row>
    <row r="25" spans="1:17" x14ac:dyDescent="0.35">
      <c r="A25" s="4">
        <v>602</v>
      </c>
      <c r="B25" s="3">
        <v>31.9</v>
      </c>
      <c r="C25" s="3"/>
      <c r="D25" s="3" t="s">
        <v>97</v>
      </c>
      <c r="E25" s="5"/>
      <c r="F25" s="5">
        <f t="shared" si="0"/>
        <v>0</v>
      </c>
      <c r="G25" s="5">
        <f t="shared" si="1"/>
        <v>0</v>
      </c>
      <c r="H25" s="5">
        <f t="shared" si="2"/>
        <v>0</v>
      </c>
      <c r="I25" s="5">
        <f t="shared" si="3"/>
        <v>0</v>
      </c>
      <c r="J25" s="5">
        <f t="shared" si="4"/>
        <v>0</v>
      </c>
      <c r="K25" s="5">
        <f t="shared" si="5"/>
        <v>0</v>
      </c>
      <c r="L25" s="5">
        <f t="shared" si="6"/>
        <v>0</v>
      </c>
      <c r="M25" s="86">
        <f t="shared" si="7"/>
        <v>0</v>
      </c>
      <c r="N25" s="86">
        <f t="shared" si="8"/>
        <v>0</v>
      </c>
      <c r="O25" s="86">
        <f t="shared" si="9"/>
        <v>0</v>
      </c>
      <c r="P25" s="86">
        <f t="shared" si="10"/>
        <v>0</v>
      </c>
      <c r="Q25" s="2" t="s">
        <v>149</v>
      </c>
    </row>
    <row r="26" spans="1:17" x14ac:dyDescent="0.35">
      <c r="A26" s="4">
        <v>603</v>
      </c>
      <c r="B26" s="3">
        <v>31.9</v>
      </c>
      <c r="C26" s="3"/>
      <c r="D26" s="3" t="s">
        <v>97</v>
      </c>
      <c r="E26" s="5"/>
      <c r="F26" s="5">
        <f t="shared" si="0"/>
        <v>0</v>
      </c>
      <c r="G26" s="5">
        <f t="shared" si="1"/>
        <v>0</v>
      </c>
      <c r="H26" s="5">
        <f t="shared" si="2"/>
        <v>0</v>
      </c>
      <c r="I26" s="5">
        <f t="shared" si="3"/>
        <v>0</v>
      </c>
      <c r="J26" s="5">
        <f t="shared" si="4"/>
        <v>0</v>
      </c>
      <c r="K26" s="5">
        <f t="shared" si="5"/>
        <v>0</v>
      </c>
      <c r="L26" s="5">
        <f t="shared" si="6"/>
        <v>0</v>
      </c>
      <c r="M26" s="86">
        <f t="shared" si="7"/>
        <v>0</v>
      </c>
      <c r="N26" s="86">
        <f t="shared" si="8"/>
        <v>0</v>
      </c>
      <c r="O26" s="86">
        <f t="shared" si="9"/>
        <v>0</v>
      </c>
      <c r="P26" s="86">
        <f t="shared" si="10"/>
        <v>0</v>
      </c>
      <c r="Q26" s="2" t="s">
        <v>149</v>
      </c>
    </row>
    <row r="27" spans="1:17" x14ac:dyDescent="0.35">
      <c r="A27" s="4">
        <v>604</v>
      </c>
      <c r="B27" s="3">
        <v>36.5</v>
      </c>
      <c r="C27" s="3"/>
      <c r="D27" s="3" t="s">
        <v>98</v>
      </c>
      <c r="E27" s="5"/>
      <c r="F27" s="5">
        <f t="shared" si="0"/>
        <v>0</v>
      </c>
      <c r="G27" s="5">
        <f t="shared" si="1"/>
        <v>0</v>
      </c>
      <c r="H27" s="5">
        <f t="shared" si="2"/>
        <v>0</v>
      </c>
      <c r="I27" s="5">
        <f t="shared" si="3"/>
        <v>0</v>
      </c>
      <c r="J27" s="5">
        <f t="shared" si="4"/>
        <v>0</v>
      </c>
      <c r="K27" s="5">
        <f t="shared" si="5"/>
        <v>0</v>
      </c>
      <c r="L27" s="5">
        <f t="shared" si="6"/>
        <v>0</v>
      </c>
      <c r="M27" s="86">
        <f t="shared" si="7"/>
        <v>0</v>
      </c>
      <c r="N27" s="86">
        <f t="shared" si="8"/>
        <v>0</v>
      </c>
      <c r="O27" s="86">
        <f t="shared" si="9"/>
        <v>0</v>
      </c>
      <c r="P27" s="86">
        <f t="shared" si="10"/>
        <v>0</v>
      </c>
      <c r="Q27" s="2" t="s">
        <v>149</v>
      </c>
    </row>
    <row r="28" spans="1:17" x14ac:dyDescent="0.35">
      <c r="A28" s="4">
        <v>605</v>
      </c>
      <c r="B28" s="3">
        <v>107.2</v>
      </c>
      <c r="C28" s="3"/>
      <c r="D28" s="3" t="s">
        <v>99</v>
      </c>
      <c r="E28" s="5"/>
      <c r="F28" s="5">
        <f t="shared" si="0"/>
        <v>0</v>
      </c>
      <c r="G28" s="5">
        <f t="shared" si="1"/>
        <v>0</v>
      </c>
      <c r="H28" s="5">
        <f t="shared" si="2"/>
        <v>0</v>
      </c>
      <c r="I28" s="5">
        <f t="shared" si="3"/>
        <v>0</v>
      </c>
      <c r="J28" s="5">
        <f t="shared" si="4"/>
        <v>0</v>
      </c>
      <c r="K28" s="5">
        <f t="shared" si="5"/>
        <v>0</v>
      </c>
      <c r="L28" s="5">
        <f t="shared" si="6"/>
        <v>0</v>
      </c>
      <c r="M28" s="86">
        <f t="shared" si="7"/>
        <v>0</v>
      </c>
      <c r="N28" s="86">
        <f t="shared" si="8"/>
        <v>0</v>
      </c>
      <c r="O28" s="86">
        <f t="shared" si="9"/>
        <v>0</v>
      </c>
      <c r="P28" s="86">
        <f t="shared" si="10"/>
        <v>0</v>
      </c>
      <c r="Q28" s="2" t="s">
        <v>93</v>
      </c>
    </row>
    <row r="29" spans="1:17" x14ac:dyDescent="0.35">
      <c r="A29" s="4">
        <v>606</v>
      </c>
      <c r="B29" s="3">
        <v>48.5</v>
      </c>
      <c r="C29" s="3"/>
      <c r="D29" s="3" t="s">
        <v>100</v>
      </c>
      <c r="E29" s="5"/>
      <c r="F29" s="5">
        <f t="shared" si="0"/>
        <v>0</v>
      </c>
      <c r="G29" s="5">
        <f t="shared" si="1"/>
        <v>0</v>
      </c>
      <c r="H29" s="5">
        <f t="shared" si="2"/>
        <v>0</v>
      </c>
      <c r="I29" s="5">
        <f t="shared" si="3"/>
        <v>0</v>
      </c>
      <c r="J29" s="5">
        <f t="shared" si="4"/>
        <v>0</v>
      </c>
      <c r="K29" s="5">
        <f t="shared" si="5"/>
        <v>0</v>
      </c>
      <c r="L29" s="5">
        <f t="shared" si="6"/>
        <v>0</v>
      </c>
      <c r="M29" s="86">
        <f t="shared" si="7"/>
        <v>0</v>
      </c>
      <c r="N29" s="86">
        <f t="shared" si="8"/>
        <v>0</v>
      </c>
      <c r="O29" s="86">
        <f t="shared" si="9"/>
        <v>0</v>
      </c>
      <c r="P29" s="86">
        <f t="shared" si="10"/>
        <v>0</v>
      </c>
      <c r="Q29" s="2" t="s">
        <v>150</v>
      </c>
    </row>
    <row r="30" spans="1:17" x14ac:dyDescent="0.35">
      <c r="A30" s="4">
        <v>607</v>
      </c>
      <c r="B30" s="3">
        <v>73.8</v>
      </c>
      <c r="C30" s="3"/>
      <c r="D30" s="3" t="s">
        <v>101</v>
      </c>
      <c r="E30" s="5">
        <v>2906420532</v>
      </c>
      <c r="F30" s="5">
        <f t="shared" si="0"/>
        <v>145321026.59999999</v>
      </c>
      <c r="G30" s="5">
        <f t="shared" si="1"/>
        <v>26133896.400065754</v>
      </c>
      <c r="H30" s="5">
        <f t="shared" si="2"/>
        <v>581284106.39999998</v>
      </c>
      <c r="I30" s="5">
        <f t="shared" si="3"/>
        <v>98611265.392569855</v>
      </c>
      <c r="J30" s="5">
        <f t="shared" si="4"/>
        <v>1162568212.8</v>
      </c>
      <c r="K30" s="5">
        <f t="shared" si="5"/>
        <v>139508185.53599998</v>
      </c>
      <c r="L30" s="5">
        <f t="shared" si="6"/>
        <v>145321026.59999999</v>
      </c>
      <c r="M30" s="86">
        <f t="shared" si="7"/>
        <v>8695373.2080657519</v>
      </c>
      <c r="N30" s="86">
        <f t="shared" si="8"/>
        <v>40689887.447999999</v>
      </c>
      <c r="O30" s="86">
        <f t="shared" si="9"/>
        <v>272948720.53670132</v>
      </c>
      <c r="P30" s="86">
        <f t="shared" si="10"/>
        <v>313638607.98470134</v>
      </c>
      <c r="Q30" s="2" t="s">
        <v>92</v>
      </c>
    </row>
    <row r="31" spans="1:17" x14ac:dyDescent="0.35">
      <c r="A31" s="4">
        <v>608</v>
      </c>
      <c r="B31" s="3">
        <v>73.8</v>
      </c>
      <c r="C31" s="3"/>
      <c r="D31" s="3" t="s">
        <v>101</v>
      </c>
      <c r="E31" s="5"/>
      <c r="F31" s="5">
        <f t="shared" si="0"/>
        <v>0</v>
      </c>
      <c r="G31" s="5">
        <f t="shared" si="1"/>
        <v>0</v>
      </c>
      <c r="H31" s="5">
        <f t="shared" si="2"/>
        <v>0</v>
      </c>
      <c r="I31" s="5">
        <f t="shared" si="3"/>
        <v>0</v>
      </c>
      <c r="J31" s="5">
        <f t="shared" si="4"/>
        <v>0</v>
      </c>
      <c r="K31" s="5">
        <f t="shared" si="5"/>
        <v>0</v>
      </c>
      <c r="L31" s="5">
        <f t="shared" si="6"/>
        <v>0</v>
      </c>
      <c r="M31" s="86">
        <f t="shared" si="7"/>
        <v>0</v>
      </c>
      <c r="N31" s="86">
        <f t="shared" si="8"/>
        <v>0</v>
      </c>
      <c r="O31" s="86">
        <f t="shared" si="9"/>
        <v>0</v>
      </c>
      <c r="P31" s="86">
        <f t="shared" si="10"/>
        <v>0</v>
      </c>
      <c r="Q31" s="2" t="s">
        <v>92</v>
      </c>
    </row>
    <row r="32" spans="1:17" x14ac:dyDescent="0.35">
      <c r="A32" s="4">
        <v>609</v>
      </c>
      <c r="B32" s="3">
        <v>73.8</v>
      </c>
      <c r="C32" s="3"/>
      <c r="D32" s="3" t="s">
        <v>101</v>
      </c>
      <c r="E32" s="5"/>
      <c r="F32" s="5">
        <f t="shared" si="0"/>
        <v>0</v>
      </c>
      <c r="G32" s="5">
        <f t="shared" si="1"/>
        <v>0</v>
      </c>
      <c r="H32" s="5">
        <f t="shared" si="2"/>
        <v>0</v>
      </c>
      <c r="I32" s="5">
        <f t="shared" si="3"/>
        <v>0</v>
      </c>
      <c r="J32" s="5">
        <f t="shared" si="4"/>
        <v>0</v>
      </c>
      <c r="K32" s="5">
        <f t="shared" si="5"/>
        <v>0</v>
      </c>
      <c r="L32" s="5">
        <f t="shared" si="6"/>
        <v>0</v>
      </c>
      <c r="M32" s="86">
        <f t="shared" si="7"/>
        <v>0</v>
      </c>
      <c r="N32" s="86">
        <f t="shared" si="8"/>
        <v>0</v>
      </c>
      <c r="O32" s="86">
        <f t="shared" si="9"/>
        <v>0</v>
      </c>
      <c r="P32" s="86">
        <f t="shared" si="10"/>
        <v>0</v>
      </c>
      <c r="Q32" s="2" t="s">
        <v>92</v>
      </c>
    </row>
    <row r="33" spans="1:17" x14ac:dyDescent="0.35">
      <c r="A33" s="4">
        <v>610</v>
      </c>
      <c r="B33" s="3">
        <v>67.7</v>
      </c>
      <c r="C33" s="3"/>
      <c r="D33" s="3" t="s">
        <v>102</v>
      </c>
      <c r="E33" s="5"/>
      <c r="F33" s="5">
        <f t="shared" si="0"/>
        <v>0</v>
      </c>
      <c r="G33" s="5">
        <f t="shared" si="1"/>
        <v>0</v>
      </c>
      <c r="H33" s="5">
        <f t="shared" si="2"/>
        <v>0</v>
      </c>
      <c r="I33" s="5">
        <f t="shared" si="3"/>
        <v>0</v>
      </c>
      <c r="J33" s="5">
        <f t="shared" si="4"/>
        <v>0</v>
      </c>
      <c r="K33" s="5">
        <f t="shared" si="5"/>
        <v>0</v>
      </c>
      <c r="L33" s="5">
        <f t="shared" si="6"/>
        <v>0</v>
      </c>
      <c r="M33" s="86">
        <f t="shared" si="7"/>
        <v>0</v>
      </c>
      <c r="N33" s="86">
        <f t="shared" si="8"/>
        <v>0</v>
      </c>
      <c r="O33" s="86">
        <f t="shared" si="9"/>
        <v>0</v>
      </c>
      <c r="P33" s="86">
        <f t="shared" si="10"/>
        <v>0</v>
      </c>
      <c r="Q33" s="2" t="s">
        <v>92</v>
      </c>
    </row>
    <row r="34" spans="1:17" x14ac:dyDescent="0.35">
      <c r="A34" s="4">
        <v>611</v>
      </c>
      <c r="B34" s="3">
        <v>68</v>
      </c>
      <c r="C34" s="3"/>
      <c r="D34" s="3" t="s">
        <v>102</v>
      </c>
      <c r="E34" s="5"/>
      <c r="F34" s="5">
        <f t="shared" si="0"/>
        <v>0</v>
      </c>
      <c r="G34" s="5">
        <f t="shared" si="1"/>
        <v>0</v>
      </c>
      <c r="H34" s="5">
        <f t="shared" si="2"/>
        <v>0</v>
      </c>
      <c r="I34" s="5">
        <f t="shared" si="3"/>
        <v>0</v>
      </c>
      <c r="J34" s="5">
        <f t="shared" si="4"/>
        <v>0</v>
      </c>
      <c r="K34" s="5">
        <f t="shared" si="5"/>
        <v>0</v>
      </c>
      <c r="L34" s="5">
        <f t="shared" si="6"/>
        <v>0</v>
      </c>
      <c r="M34" s="86">
        <f t="shared" si="7"/>
        <v>0</v>
      </c>
      <c r="N34" s="86">
        <f t="shared" si="8"/>
        <v>0</v>
      </c>
      <c r="O34" s="86">
        <f t="shared" si="9"/>
        <v>0</v>
      </c>
      <c r="P34" s="86">
        <f t="shared" si="10"/>
        <v>0</v>
      </c>
      <c r="Q34" s="2" t="s">
        <v>92</v>
      </c>
    </row>
    <row r="35" spans="1:17" x14ac:dyDescent="0.35">
      <c r="A35" s="4">
        <v>612</v>
      </c>
      <c r="B35" s="3">
        <v>52.2</v>
      </c>
      <c r="C35" s="3"/>
      <c r="D35" s="3" t="s">
        <v>111</v>
      </c>
      <c r="E35" s="5"/>
      <c r="F35" s="5">
        <f t="shared" si="0"/>
        <v>0</v>
      </c>
      <c r="G35" s="5">
        <f t="shared" si="1"/>
        <v>0</v>
      </c>
      <c r="H35" s="5">
        <f t="shared" si="2"/>
        <v>0</v>
      </c>
      <c r="I35" s="5">
        <f t="shared" si="3"/>
        <v>0</v>
      </c>
      <c r="J35" s="5">
        <f t="shared" si="4"/>
        <v>0</v>
      </c>
      <c r="K35" s="5">
        <f t="shared" si="5"/>
        <v>0</v>
      </c>
      <c r="L35" s="5">
        <f t="shared" si="6"/>
        <v>0</v>
      </c>
      <c r="M35" s="86">
        <f t="shared" si="7"/>
        <v>0</v>
      </c>
      <c r="N35" s="86">
        <f t="shared" si="8"/>
        <v>0</v>
      </c>
      <c r="O35" s="86">
        <f t="shared" si="9"/>
        <v>0</v>
      </c>
      <c r="P35" s="86">
        <f t="shared" si="10"/>
        <v>0</v>
      </c>
      <c r="Q35" s="2" t="s">
        <v>150</v>
      </c>
    </row>
    <row r="36" spans="1:17" x14ac:dyDescent="0.35">
      <c r="A36" s="4" t="s">
        <v>52</v>
      </c>
      <c r="B36" s="3">
        <v>73.8</v>
      </c>
      <c r="C36" s="3"/>
      <c r="D36" s="3" t="s">
        <v>101</v>
      </c>
      <c r="E36" s="5"/>
      <c r="F36" s="5">
        <f t="shared" si="0"/>
        <v>0</v>
      </c>
      <c r="G36" s="5">
        <f t="shared" si="1"/>
        <v>0</v>
      </c>
      <c r="H36" s="5">
        <f t="shared" si="2"/>
        <v>0</v>
      </c>
      <c r="I36" s="5">
        <f t="shared" si="3"/>
        <v>0</v>
      </c>
      <c r="J36" s="5">
        <f t="shared" si="4"/>
        <v>0</v>
      </c>
      <c r="K36" s="5">
        <f t="shared" si="5"/>
        <v>0</v>
      </c>
      <c r="L36" s="5">
        <f t="shared" si="6"/>
        <v>0</v>
      </c>
      <c r="M36" s="86">
        <f t="shared" si="7"/>
        <v>0</v>
      </c>
      <c r="N36" s="86">
        <f t="shared" si="8"/>
        <v>0</v>
      </c>
      <c r="O36" s="86">
        <f t="shared" si="9"/>
        <v>0</v>
      </c>
      <c r="P36" s="86">
        <f t="shared" si="10"/>
        <v>0</v>
      </c>
      <c r="Q36" s="2" t="s">
        <v>92</v>
      </c>
    </row>
    <row r="37" spans="1:17" x14ac:dyDescent="0.35">
      <c r="A37" s="4" t="s">
        <v>53</v>
      </c>
      <c r="B37" s="3">
        <v>129.19999999999999</v>
      </c>
      <c r="C37" s="3"/>
      <c r="D37" s="3" t="s">
        <v>103</v>
      </c>
      <c r="E37" s="5"/>
      <c r="F37" s="5">
        <f t="shared" si="0"/>
        <v>0</v>
      </c>
      <c r="G37" s="5">
        <f t="shared" si="1"/>
        <v>0</v>
      </c>
      <c r="H37" s="5">
        <f t="shared" si="2"/>
        <v>0</v>
      </c>
      <c r="I37" s="5">
        <f t="shared" si="3"/>
        <v>0</v>
      </c>
      <c r="J37" s="5">
        <f t="shared" si="4"/>
        <v>0</v>
      </c>
      <c r="K37" s="5">
        <f t="shared" si="5"/>
        <v>0</v>
      </c>
      <c r="L37" s="5">
        <f t="shared" si="6"/>
        <v>0</v>
      </c>
      <c r="M37" s="86">
        <f t="shared" si="7"/>
        <v>0</v>
      </c>
      <c r="N37" s="86">
        <f t="shared" si="8"/>
        <v>0</v>
      </c>
      <c r="O37" s="86">
        <f t="shared" si="9"/>
        <v>0</v>
      </c>
      <c r="P37" s="86">
        <f t="shared" si="10"/>
        <v>0</v>
      </c>
      <c r="Q37" s="2" t="s">
        <v>93</v>
      </c>
    </row>
    <row r="38" spans="1:17" x14ac:dyDescent="0.35">
      <c r="A38" s="4">
        <v>615</v>
      </c>
      <c r="B38" s="3">
        <v>70.8</v>
      </c>
      <c r="C38" s="3"/>
      <c r="D38" s="2" t="s">
        <v>104</v>
      </c>
      <c r="E38" s="5"/>
      <c r="F38" s="5">
        <f t="shared" si="0"/>
        <v>0</v>
      </c>
      <c r="G38" s="5">
        <f t="shared" si="1"/>
        <v>0</v>
      </c>
      <c r="H38" s="5">
        <f t="shared" si="2"/>
        <v>0</v>
      </c>
      <c r="I38" s="5">
        <f t="shared" si="3"/>
        <v>0</v>
      </c>
      <c r="J38" s="5">
        <f t="shared" si="4"/>
        <v>0</v>
      </c>
      <c r="K38" s="5">
        <f t="shared" si="5"/>
        <v>0</v>
      </c>
      <c r="L38" s="5">
        <f t="shared" si="6"/>
        <v>0</v>
      </c>
      <c r="M38" s="86">
        <f t="shared" si="7"/>
        <v>0</v>
      </c>
      <c r="N38" s="86">
        <f t="shared" si="8"/>
        <v>0</v>
      </c>
      <c r="O38" s="86">
        <f t="shared" si="9"/>
        <v>0</v>
      </c>
      <c r="P38" s="86">
        <f t="shared" si="10"/>
        <v>0</v>
      </c>
      <c r="Q38" s="2" t="s">
        <v>92</v>
      </c>
    </row>
    <row r="39" spans="1:17" x14ac:dyDescent="0.35">
      <c r="A39" s="4">
        <v>616</v>
      </c>
      <c r="B39" s="3">
        <v>70.8</v>
      </c>
      <c r="C39" s="3"/>
      <c r="D39" s="2" t="s">
        <v>104</v>
      </c>
      <c r="E39" s="5"/>
      <c r="F39" s="5">
        <f t="shared" si="0"/>
        <v>0</v>
      </c>
      <c r="G39" s="5">
        <f t="shared" si="1"/>
        <v>0</v>
      </c>
      <c r="H39" s="5">
        <f t="shared" si="2"/>
        <v>0</v>
      </c>
      <c r="I39" s="5">
        <f t="shared" si="3"/>
        <v>0</v>
      </c>
      <c r="J39" s="5">
        <f t="shared" si="4"/>
        <v>0</v>
      </c>
      <c r="K39" s="5">
        <f t="shared" si="5"/>
        <v>0</v>
      </c>
      <c r="L39" s="5">
        <f t="shared" si="6"/>
        <v>0</v>
      </c>
      <c r="M39" s="86">
        <f t="shared" si="7"/>
        <v>0</v>
      </c>
      <c r="N39" s="86">
        <f t="shared" si="8"/>
        <v>0</v>
      </c>
      <c r="O39" s="86">
        <f t="shared" si="9"/>
        <v>0</v>
      </c>
      <c r="P39" s="86">
        <f t="shared" si="10"/>
        <v>0</v>
      </c>
      <c r="Q39" s="2" t="s">
        <v>92</v>
      </c>
    </row>
    <row r="40" spans="1:17" x14ac:dyDescent="0.35">
      <c r="A40" s="4">
        <v>617</v>
      </c>
      <c r="B40" s="3">
        <v>70.8</v>
      </c>
      <c r="C40" s="3"/>
      <c r="D40" s="2" t="s">
        <v>104</v>
      </c>
      <c r="E40" s="5">
        <v>2869245360</v>
      </c>
      <c r="F40" s="5">
        <f t="shared" si="0"/>
        <v>143462268</v>
      </c>
      <c r="G40" s="5">
        <f t="shared" si="1"/>
        <v>25799625.401424658</v>
      </c>
      <c r="H40" s="5">
        <f t="shared" si="2"/>
        <v>573849072</v>
      </c>
      <c r="I40" s="5">
        <f t="shared" si="3"/>
        <v>97349957.639013693</v>
      </c>
      <c r="J40" s="5">
        <f t="shared" si="4"/>
        <v>1147698144</v>
      </c>
      <c r="K40" s="5">
        <f t="shared" si="5"/>
        <v>137723777.28</v>
      </c>
      <c r="L40" s="5">
        <f t="shared" si="6"/>
        <v>143462268</v>
      </c>
      <c r="M40" s="86">
        <f t="shared" si="7"/>
        <v>8584153.2414246574</v>
      </c>
      <c r="N40" s="86">
        <f t="shared" si="8"/>
        <v>40169435.039999999</v>
      </c>
      <c r="O40" s="86">
        <f t="shared" si="9"/>
        <v>269457513.56186301</v>
      </c>
      <c r="P40" s="86">
        <f t="shared" si="10"/>
        <v>309626948.60186303</v>
      </c>
      <c r="Q40" s="2" t="s">
        <v>92</v>
      </c>
    </row>
    <row r="41" spans="1:17" x14ac:dyDescent="0.35">
      <c r="A41" s="4">
        <v>618</v>
      </c>
      <c r="B41" s="3">
        <v>70.8</v>
      </c>
      <c r="C41" s="3"/>
      <c r="D41" s="2" t="s">
        <v>104</v>
      </c>
      <c r="E41" s="5"/>
      <c r="F41" s="5">
        <f t="shared" si="0"/>
        <v>0</v>
      </c>
      <c r="G41" s="5">
        <f t="shared" si="1"/>
        <v>0</v>
      </c>
      <c r="H41" s="5">
        <f t="shared" si="2"/>
        <v>0</v>
      </c>
      <c r="I41" s="5">
        <f t="shared" si="3"/>
        <v>0</v>
      </c>
      <c r="J41" s="5">
        <f t="shared" si="4"/>
        <v>0</v>
      </c>
      <c r="K41" s="5">
        <f t="shared" si="5"/>
        <v>0</v>
      </c>
      <c r="L41" s="5">
        <f t="shared" si="6"/>
        <v>0</v>
      </c>
      <c r="M41" s="86">
        <f t="shared" si="7"/>
        <v>0</v>
      </c>
      <c r="N41" s="86">
        <f t="shared" si="8"/>
        <v>0</v>
      </c>
      <c r="O41" s="86">
        <f t="shared" si="9"/>
        <v>0</v>
      </c>
      <c r="P41" s="86">
        <f t="shared" si="10"/>
        <v>0</v>
      </c>
      <c r="Q41" s="2" t="s">
        <v>92</v>
      </c>
    </row>
    <row r="42" spans="1:17" x14ac:dyDescent="0.35">
      <c r="A42" s="4">
        <v>619</v>
      </c>
      <c r="B42" s="3">
        <v>46.5</v>
      </c>
      <c r="C42" s="3"/>
      <c r="D42" s="2" t="s">
        <v>105</v>
      </c>
      <c r="E42" s="5"/>
      <c r="F42" s="5">
        <f t="shared" si="0"/>
        <v>0</v>
      </c>
      <c r="G42" s="5">
        <f t="shared" si="1"/>
        <v>0</v>
      </c>
      <c r="H42" s="5">
        <f t="shared" si="2"/>
        <v>0</v>
      </c>
      <c r="I42" s="5">
        <f t="shared" si="3"/>
        <v>0</v>
      </c>
      <c r="J42" s="5">
        <f t="shared" si="4"/>
        <v>0</v>
      </c>
      <c r="K42" s="5">
        <f t="shared" si="5"/>
        <v>0</v>
      </c>
      <c r="L42" s="5">
        <f t="shared" si="6"/>
        <v>0</v>
      </c>
      <c r="M42" s="86">
        <f t="shared" si="7"/>
        <v>0</v>
      </c>
      <c r="N42" s="86">
        <f t="shared" si="8"/>
        <v>0</v>
      </c>
      <c r="O42" s="86">
        <f t="shared" si="9"/>
        <v>0</v>
      </c>
      <c r="P42" s="86">
        <f t="shared" si="10"/>
        <v>0</v>
      </c>
      <c r="Q42" s="2" t="s">
        <v>150</v>
      </c>
    </row>
    <row r="43" spans="1:17" x14ac:dyDescent="0.35">
      <c r="A43" s="4">
        <v>620</v>
      </c>
      <c r="B43" s="3">
        <v>30.3</v>
      </c>
      <c r="C43" s="3"/>
      <c r="D43" s="2" t="s">
        <v>106</v>
      </c>
      <c r="E43" s="5"/>
      <c r="F43" s="5">
        <f t="shared" si="0"/>
        <v>0</v>
      </c>
      <c r="G43" s="5">
        <f t="shared" si="1"/>
        <v>0</v>
      </c>
      <c r="H43" s="5">
        <f t="shared" si="2"/>
        <v>0</v>
      </c>
      <c r="I43" s="5">
        <f t="shared" si="3"/>
        <v>0</v>
      </c>
      <c r="J43" s="5">
        <f t="shared" si="4"/>
        <v>0</v>
      </c>
      <c r="K43" s="5">
        <f t="shared" si="5"/>
        <v>0</v>
      </c>
      <c r="L43" s="5">
        <f t="shared" si="6"/>
        <v>0</v>
      </c>
      <c r="M43" s="86">
        <f t="shared" si="7"/>
        <v>0</v>
      </c>
      <c r="N43" s="86">
        <f t="shared" si="8"/>
        <v>0</v>
      </c>
      <c r="O43" s="86">
        <f t="shared" si="9"/>
        <v>0</v>
      </c>
      <c r="P43" s="86">
        <f t="shared" si="10"/>
        <v>0</v>
      </c>
      <c r="Q43" s="2" t="s">
        <v>149</v>
      </c>
    </row>
    <row r="44" spans="1:17" x14ac:dyDescent="0.35">
      <c r="A44" s="4">
        <v>621</v>
      </c>
      <c r="B44" s="3">
        <v>66</v>
      </c>
      <c r="C44" s="3"/>
      <c r="D44" s="2" t="s">
        <v>107</v>
      </c>
      <c r="E44" s="5"/>
      <c r="F44" s="5">
        <f t="shared" si="0"/>
        <v>0</v>
      </c>
      <c r="G44" s="5">
        <f t="shared" si="1"/>
        <v>0</v>
      </c>
      <c r="H44" s="5">
        <f t="shared" si="2"/>
        <v>0</v>
      </c>
      <c r="I44" s="5">
        <f t="shared" si="3"/>
        <v>0</v>
      </c>
      <c r="J44" s="5">
        <f t="shared" si="4"/>
        <v>0</v>
      </c>
      <c r="K44" s="5">
        <f t="shared" si="5"/>
        <v>0</v>
      </c>
      <c r="L44" s="5">
        <f t="shared" si="6"/>
        <v>0</v>
      </c>
      <c r="M44" s="86">
        <f t="shared" si="7"/>
        <v>0</v>
      </c>
      <c r="N44" s="86">
        <f t="shared" si="8"/>
        <v>0</v>
      </c>
      <c r="O44" s="86">
        <f t="shared" si="9"/>
        <v>0</v>
      </c>
      <c r="P44" s="86">
        <f t="shared" si="10"/>
        <v>0</v>
      </c>
      <c r="Q44" s="2" t="s">
        <v>151</v>
      </c>
    </row>
    <row r="45" spans="1:17" x14ac:dyDescent="0.35">
      <c r="A45" s="4">
        <v>622</v>
      </c>
      <c r="B45" s="3">
        <v>70.8</v>
      </c>
      <c r="C45" s="3"/>
      <c r="D45" s="2" t="s">
        <v>104</v>
      </c>
      <c r="E45" s="5">
        <v>2924667600</v>
      </c>
      <c r="F45" s="5">
        <f t="shared" si="0"/>
        <v>146233380</v>
      </c>
      <c r="G45" s="5">
        <f t="shared" si="1"/>
        <v>26297970.036164381</v>
      </c>
      <c r="H45" s="5">
        <f t="shared" si="2"/>
        <v>584933520</v>
      </c>
      <c r="I45" s="5">
        <f t="shared" si="3"/>
        <v>99230365.913424656</v>
      </c>
      <c r="J45" s="5">
        <f t="shared" si="4"/>
        <v>1169867040</v>
      </c>
      <c r="K45" s="5">
        <f t="shared" si="5"/>
        <v>140384044.80000001</v>
      </c>
      <c r="L45" s="5">
        <f t="shared" si="6"/>
        <v>146233380</v>
      </c>
      <c r="M45" s="86">
        <f t="shared" si="7"/>
        <v>8749964.4361643828</v>
      </c>
      <c r="N45" s="86">
        <f t="shared" si="8"/>
        <v>40945346.399999999</v>
      </c>
      <c r="O45" s="86">
        <f t="shared" si="9"/>
        <v>274662345.18575346</v>
      </c>
      <c r="P45" s="86">
        <f t="shared" si="10"/>
        <v>315607691.58575344</v>
      </c>
      <c r="Q45" s="2" t="s">
        <v>92</v>
      </c>
    </row>
    <row r="46" spans="1:17" x14ac:dyDescent="0.35">
      <c r="A46" s="4">
        <v>623</v>
      </c>
      <c r="B46" s="3">
        <v>70.8</v>
      </c>
      <c r="C46" s="3"/>
      <c r="D46" s="2" t="s">
        <v>104</v>
      </c>
      <c r="E46" s="5"/>
      <c r="F46" s="5">
        <f t="shared" si="0"/>
        <v>0</v>
      </c>
      <c r="G46" s="5">
        <f t="shared" si="1"/>
        <v>0</v>
      </c>
      <c r="H46" s="5">
        <f t="shared" si="2"/>
        <v>0</v>
      </c>
      <c r="I46" s="5">
        <f t="shared" si="3"/>
        <v>0</v>
      </c>
      <c r="J46" s="5">
        <f t="shared" si="4"/>
        <v>0</v>
      </c>
      <c r="K46" s="5">
        <f t="shared" si="5"/>
        <v>0</v>
      </c>
      <c r="L46" s="5">
        <f t="shared" si="6"/>
        <v>0</v>
      </c>
      <c r="M46" s="86">
        <f t="shared" si="7"/>
        <v>0</v>
      </c>
      <c r="N46" s="86">
        <f t="shared" si="8"/>
        <v>0</v>
      </c>
      <c r="O46" s="86">
        <f t="shared" si="9"/>
        <v>0</v>
      </c>
      <c r="P46" s="86">
        <f t="shared" si="10"/>
        <v>0</v>
      </c>
      <c r="Q46" s="2" t="s">
        <v>92</v>
      </c>
    </row>
    <row r="47" spans="1:17" x14ac:dyDescent="0.35">
      <c r="A47" s="4">
        <v>624</v>
      </c>
      <c r="B47" s="3">
        <v>70.8</v>
      </c>
      <c r="C47" s="3"/>
      <c r="D47" s="2" t="s">
        <v>104</v>
      </c>
      <c r="E47" s="5"/>
      <c r="F47" s="5">
        <f t="shared" si="0"/>
        <v>0</v>
      </c>
      <c r="G47" s="5">
        <f t="shared" si="1"/>
        <v>0</v>
      </c>
      <c r="H47" s="5">
        <f t="shared" si="2"/>
        <v>0</v>
      </c>
      <c r="I47" s="5">
        <f t="shared" si="3"/>
        <v>0</v>
      </c>
      <c r="J47" s="5">
        <f t="shared" si="4"/>
        <v>0</v>
      </c>
      <c r="K47" s="5">
        <f t="shared" si="5"/>
        <v>0</v>
      </c>
      <c r="L47" s="5">
        <f t="shared" si="6"/>
        <v>0</v>
      </c>
      <c r="M47" s="86">
        <f t="shared" si="7"/>
        <v>0</v>
      </c>
      <c r="N47" s="86">
        <f t="shared" si="8"/>
        <v>0</v>
      </c>
      <c r="O47" s="86">
        <f t="shared" si="9"/>
        <v>0</v>
      </c>
      <c r="P47" s="86">
        <f t="shared" si="10"/>
        <v>0</v>
      </c>
      <c r="Q47" s="2" t="s">
        <v>92</v>
      </c>
    </row>
    <row r="48" spans="1:17" x14ac:dyDescent="0.35">
      <c r="A48" s="4">
        <v>625</v>
      </c>
      <c r="B48" s="3">
        <v>70.599999999999994</v>
      </c>
      <c r="C48" s="3"/>
      <c r="D48" s="2" t="s">
        <v>104</v>
      </c>
      <c r="E48" s="5"/>
      <c r="F48" s="5">
        <f t="shared" si="0"/>
        <v>0</v>
      </c>
      <c r="G48" s="5">
        <f t="shared" si="1"/>
        <v>0</v>
      </c>
      <c r="H48" s="5">
        <f t="shared" si="2"/>
        <v>0</v>
      </c>
      <c r="I48" s="5">
        <f t="shared" si="3"/>
        <v>0</v>
      </c>
      <c r="J48" s="5">
        <f t="shared" si="4"/>
        <v>0</v>
      </c>
      <c r="K48" s="5">
        <f t="shared" si="5"/>
        <v>0</v>
      </c>
      <c r="L48" s="5">
        <f t="shared" si="6"/>
        <v>0</v>
      </c>
      <c r="M48" s="86">
        <f t="shared" si="7"/>
        <v>0</v>
      </c>
      <c r="N48" s="86">
        <f t="shared" si="8"/>
        <v>0</v>
      </c>
      <c r="O48" s="86">
        <f t="shared" si="9"/>
        <v>0</v>
      </c>
      <c r="P48" s="86">
        <f t="shared" si="10"/>
        <v>0</v>
      </c>
      <c r="Q48" s="2" t="s">
        <v>92</v>
      </c>
    </row>
    <row r="49" spans="1:17" x14ac:dyDescent="0.35">
      <c r="A49" s="4">
        <v>626</v>
      </c>
      <c r="B49" s="3">
        <v>70.8</v>
      </c>
      <c r="C49" s="3"/>
      <c r="D49" s="2" t="s">
        <v>104</v>
      </c>
      <c r="E49" s="5"/>
      <c r="F49" s="5">
        <f t="shared" si="0"/>
        <v>0</v>
      </c>
      <c r="G49" s="5">
        <f t="shared" si="1"/>
        <v>0</v>
      </c>
      <c r="H49" s="5">
        <f t="shared" si="2"/>
        <v>0</v>
      </c>
      <c r="I49" s="5">
        <f t="shared" si="3"/>
        <v>0</v>
      </c>
      <c r="J49" s="5">
        <f t="shared" si="4"/>
        <v>0</v>
      </c>
      <c r="K49" s="5">
        <f t="shared" si="5"/>
        <v>0</v>
      </c>
      <c r="L49" s="5">
        <f t="shared" si="6"/>
        <v>0</v>
      </c>
      <c r="M49" s="86">
        <f t="shared" si="7"/>
        <v>0</v>
      </c>
      <c r="N49" s="86">
        <f t="shared" si="8"/>
        <v>0</v>
      </c>
      <c r="O49" s="86">
        <f t="shared" si="9"/>
        <v>0</v>
      </c>
      <c r="P49" s="86">
        <f t="shared" si="10"/>
        <v>0</v>
      </c>
      <c r="Q49" s="2" t="s">
        <v>92</v>
      </c>
    </row>
    <row r="50" spans="1:17" x14ac:dyDescent="0.35">
      <c r="A50" s="4">
        <v>701</v>
      </c>
      <c r="B50" s="3">
        <v>102.7</v>
      </c>
      <c r="C50" s="3"/>
      <c r="D50" s="2" t="s">
        <v>96</v>
      </c>
      <c r="E50" s="5"/>
      <c r="F50" s="5">
        <f t="shared" si="0"/>
        <v>0</v>
      </c>
      <c r="G50" s="5">
        <f t="shared" si="1"/>
        <v>0</v>
      </c>
      <c r="H50" s="5">
        <f t="shared" si="2"/>
        <v>0</v>
      </c>
      <c r="I50" s="5">
        <f t="shared" si="3"/>
        <v>0</v>
      </c>
      <c r="J50" s="5">
        <f t="shared" si="4"/>
        <v>0</v>
      </c>
      <c r="K50" s="5">
        <f t="shared" si="5"/>
        <v>0</v>
      </c>
      <c r="L50" s="5">
        <f t="shared" si="6"/>
        <v>0</v>
      </c>
      <c r="M50" s="86">
        <f t="shared" si="7"/>
        <v>0</v>
      </c>
      <c r="N50" s="86">
        <f t="shared" si="8"/>
        <v>0</v>
      </c>
      <c r="O50" s="86">
        <f t="shared" si="9"/>
        <v>0</v>
      </c>
      <c r="P50" s="86">
        <f t="shared" si="10"/>
        <v>0</v>
      </c>
      <c r="Q50" s="2" t="s">
        <v>93</v>
      </c>
    </row>
    <row r="51" spans="1:17" x14ac:dyDescent="0.35">
      <c r="A51" s="4">
        <v>702</v>
      </c>
      <c r="B51" s="3">
        <v>31.9</v>
      </c>
      <c r="C51" s="3"/>
      <c r="D51" s="2" t="s">
        <v>97</v>
      </c>
      <c r="E51" s="5"/>
      <c r="F51" s="5">
        <f t="shared" si="0"/>
        <v>0</v>
      </c>
      <c r="G51" s="5">
        <f t="shared" si="1"/>
        <v>0</v>
      </c>
      <c r="H51" s="5">
        <f t="shared" si="2"/>
        <v>0</v>
      </c>
      <c r="I51" s="5">
        <f t="shared" si="3"/>
        <v>0</v>
      </c>
      <c r="J51" s="5">
        <f t="shared" si="4"/>
        <v>0</v>
      </c>
      <c r="K51" s="5">
        <f t="shared" si="5"/>
        <v>0</v>
      </c>
      <c r="L51" s="5">
        <f t="shared" si="6"/>
        <v>0</v>
      </c>
      <c r="M51" s="86">
        <f t="shared" si="7"/>
        <v>0</v>
      </c>
      <c r="N51" s="86">
        <f t="shared" si="8"/>
        <v>0</v>
      </c>
      <c r="O51" s="86">
        <f t="shared" si="9"/>
        <v>0</v>
      </c>
      <c r="P51" s="86">
        <f t="shared" si="10"/>
        <v>0</v>
      </c>
      <c r="Q51" s="2" t="s">
        <v>149</v>
      </c>
    </row>
    <row r="52" spans="1:17" x14ac:dyDescent="0.35">
      <c r="A52" s="4">
        <v>703</v>
      </c>
      <c r="B52" s="3">
        <v>31.9</v>
      </c>
      <c r="C52" s="3"/>
      <c r="D52" s="2" t="s">
        <v>97</v>
      </c>
      <c r="E52" s="5"/>
      <c r="F52" s="5">
        <f t="shared" si="0"/>
        <v>0</v>
      </c>
      <c r="G52" s="5">
        <f t="shared" si="1"/>
        <v>0</v>
      </c>
      <c r="H52" s="5">
        <f t="shared" si="2"/>
        <v>0</v>
      </c>
      <c r="I52" s="5">
        <f t="shared" si="3"/>
        <v>0</v>
      </c>
      <c r="J52" s="5">
        <f t="shared" si="4"/>
        <v>0</v>
      </c>
      <c r="K52" s="5">
        <f t="shared" si="5"/>
        <v>0</v>
      </c>
      <c r="L52" s="5">
        <f t="shared" si="6"/>
        <v>0</v>
      </c>
      <c r="M52" s="86">
        <f t="shared" si="7"/>
        <v>0</v>
      </c>
      <c r="N52" s="86">
        <f t="shared" si="8"/>
        <v>0</v>
      </c>
      <c r="O52" s="86">
        <f t="shared" si="9"/>
        <v>0</v>
      </c>
      <c r="P52" s="86">
        <f t="shared" si="10"/>
        <v>0</v>
      </c>
      <c r="Q52" s="2" t="s">
        <v>149</v>
      </c>
    </row>
    <row r="53" spans="1:17" x14ac:dyDescent="0.35">
      <c r="A53" s="4">
        <v>704</v>
      </c>
      <c r="B53" s="3">
        <v>36.5</v>
      </c>
      <c r="C53" s="3"/>
      <c r="D53" s="2" t="s">
        <v>98</v>
      </c>
      <c r="E53" s="5"/>
      <c r="F53" s="5">
        <f t="shared" si="0"/>
        <v>0</v>
      </c>
      <c r="G53" s="5">
        <f t="shared" si="1"/>
        <v>0</v>
      </c>
      <c r="H53" s="5">
        <f t="shared" si="2"/>
        <v>0</v>
      </c>
      <c r="I53" s="5">
        <f t="shared" si="3"/>
        <v>0</v>
      </c>
      <c r="J53" s="5">
        <f t="shared" si="4"/>
        <v>0</v>
      </c>
      <c r="K53" s="5">
        <f t="shared" si="5"/>
        <v>0</v>
      </c>
      <c r="L53" s="5">
        <f t="shared" si="6"/>
        <v>0</v>
      </c>
      <c r="M53" s="86">
        <f t="shared" si="7"/>
        <v>0</v>
      </c>
      <c r="N53" s="86">
        <f t="shared" si="8"/>
        <v>0</v>
      </c>
      <c r="O53" s="86">
        <f t="shared" si="9"/>
        <v>0</v>
      </c>
      <c r="P53" s="86">
        <f t="shared" si="10"/>
        <v>0</v>
      </c>
      <c r="Q53" s="2" t="s">
        <v>149</v>
      </c>
    </row>
    <row r="54" spans="1:17" x14ac:dyDescent="0.35">
      <c r="A54" s="4">
        <v>705</v>
      </c>
      <c r="B54" s="3">
        <v>107.2</v>
      </c>
      <c r="C54" s="3"/>
      <c r="D54" s="2" t="s">
        <v>99</v>
      </c>
      <c r="E54" s="5"/>
      <c r="F54" s="5">
        <f t="shared" si="0"/>
        <v>0</v>
      </c>
      <c r="G54" s="5">
        <f t="shared" si="1"/>
        <v>0</v>
      </c>
      <c r="H54" s="5">
        <f t="shared" si="2"/>
        <v>0</v>
      </c>
      <c r="I54" s="5">
        <f t="shared" si="3"/>
        <v>0</v>
      </c>
      <c r="J54" s="5">
        <f t="shared" si="4"/>
        <v>0</v>
      </c>
      <c r="K54" s="5">
        <f t="shared" si="5"/>
        <v>0</v>
      </c>
      <c r="L54" s="5">
        <f t="shared" si="6"/>
        <v>0</v>
      </c>
      <c r="M54" s="86">
        <f t="shared" si="7"/>
        <v>0</v>
      </c>
      <c r="N54" s="86">
        <f t="shared" si="8"/>
        <v>0</v>
      </c>
      <c r="O54" s="86">
        <f t="shared" si="9"/>
        <v>0</v>
      </c>
      <c r="P54" s="86">
        <f t="shared" si="10"/>
        <v>0</v>
      </c>
      <c r="Q54" s="2" t="s">
        <v>93</v>
      </c>
    </row>
    <row r="55" spans="1:17" x14ac:dyDescent="0.35">
      <c r="A55" s="4">
        <v>706</v>
      </c>
      <c r="B55" s="3">
        <v>48.6</v>
      </c>
      <c r="C55" s="3"/>
      <c r="D55" s="2" t="s">
        <v>100</v>
      </c>
      <c r="E55" s="5"/>
      <c r="F55" s="5">
        <f t="shared" si="0"/>
        <v>0</v>
      </c>
      <c r="G55" s="5">
        <f t="shared" si="1"/>
        <v>0</v>
      </c>
      <c r="H55" s="5">
        <f t="shared" si="2"/>
        <v>0</v>
      </c>
      <c r="I55" s="5">
        <f t="shared" si="3"/>
        <v>0</v>
      </c>
      <c r="J55" s="5">
        <f t="shared" si="4"/>
        <v>0</v>
      </c>
      <c r="K55" s="5">
        <f t="shared" si="5"/>
        <v>0</v>
      </c>
      <c r="L55" s="5">
        <f t="shared" si="6"/>
        <v>0</v>
      </c>
      <c r="M55" s="86">
        <f t="shared" si="7"/>
        <v>0</v>
      </c>
      <c r="N55" s="86">
        <f t="shared" si="8"/>
        <v>0</v>
      </c>
      <c r="O55" s="86">
        <f t="shared" si="9"/>
        <v>0</v>
      </c>
      <c r="P55" s="86">
        <f t="shared" si="10"/>
        <v>0</v>
      </c>
      <c r="Q55" s="2" t="s">
        <v>150</v>
      </c>
    </row>
    <row r="56" spans="1:17" x14ac:dyDescent="0.35">
      <c r="A56" s="4">
        <v>707</v>
      </c>
      <c r="B56" s="3">
        <v>73.8</v>
      </c>
      <c r="C56" s="3"/>
      <c r="D56" s="2" t="s">
        <v>101</v>
      </c>
      <c r="E56" s="5"/>
      <c r="F56" s="5">
        <f t="shared" si="0"/>
        <v>0</v>
      </c>
      <c r="G56" s="5">
        <f t="shared" si="1"/>
        <v>0</v>
      </c>
      <c r="H56" s="5">
        <f t="shared" si="2"/>
        <v>0</v>
      </c>
      <c r="I56" s="5">
        <f t="shared" si="3"/>
        <v>0</v>
      </c>
      <c r="J56" s="5">
        <f t="shared" si="4"/>
        <v>0</v>
      </c>
      <c r="K56" s="5">
        <f t="shared" si="5"/>
        <v>0</v>
      </c>
      <c r="L56" s="5">
        <f t="shared" si="6"/>
        <v>0</v>
      </c>
      <c r="M56" s="86">
        <f t="shared" si="7"/>
        <v>0</v>
      </c>
      <c r="N56" s="86">
        <f t="shared" si="8"/>
        <v>0</v>
      </c>
      <c r="O56" s="86">
        <f t="shared" si="9"/>
        <v>0</v>
      </c>
      <c r="P56" s="86">
        <f t="shared" si="10"/>
        <v>0</v>
      </c>
      <c r="Q56" s="2" t="s">
        <v>92</v>
      </c>
    </row>
    <row r="57" spans="1:17" x14ac:dyDescent="0.35">
      <c r="A57" s="4">
        <v>708</v>
      </c>
      <c r="B57" s="3">
        <v>73.8</v>
      </c>
      <c r="C57" s="3"/>
      <c r="D57" s="2" t="s">
        <v>101</v>
      </c>
      <c r="E57" s="5"/>
      <c r="F57" s="5">
        <f t="shared" si="0"/>
        <v>0</v>
      </c>
      <c r="G57" s="5">
        <f t="shared" si="1"/>
        <v>0</v>
      </c>
      <c r="H57" s="5">
        <f t="shared" si="2"/>
        <v>0</v>
      </c>
      <c r="I57" s="5">
        <f t="shared" si="3"/>
        <v>0</v>
      </c>
      <c r="J57" s="5">
        <f t="shared" si="4"/>
        <v>0</v>
      </c>
      <c r="K57" s="5">
        <f t="shared" si="5"/>
        <v>0</v>
      </c>
      <c r="L57" s="5">
        <f t="shared" si="6"/>
        <v>0</v>
      </c>
      <c r="M57" s="86">
        <f t="shared" si="7"/>
        <v>0</v>
      </c>
      <c r="N57" s="86">
        <f t="shared" si="8"/>
        <v>0</v>
      </c>
      <c r="O57" s="86">
        <f t="shared" si="9"/>
        <v>0</v>
      </c>
      <c r="P57" s="86">
        <f t="shared" si="10"/>
        <v>0</v>
      </c>
      <c r="Q57" s="2" t="s">
        <v>92</v>
      </c>
    </row>
    <row r="58" spans="1:17" x14ac:dyDescent="0.35">
      <c r="A58" s="4">
        <v>709</v>
      </c>
      <c r="B58" s="3">
        <v>73.8</v>
      </c>
      <c r="C58" s="3"/>
      <c r="D58" s="2" t="s">
        <v>101</v>
      </c>
      <c r="E58" s="5"/>
      <c r="F58" s="5">
        <f t="shared" si="0"/>
        <v>0</v>
      </c>
      <c r="G58" s="5">
        <f t="shared" si="1"/>
        <v>0</v>
      </c>
      <c r="H58" s="5">
        <f t="shared" si="2"/>
        <v>0</v>
      </c>
      <c r="I58" s="5">
        <f t="shared" si="3"/>
        <v>0</v>
      </c>
      <c r="J58" s="5">
        <f t="shared" si="4"/>
        <v>0</v>
      </c>
      <c r="K58" s="5">
        <f t="shared" si="5"/>
        <v>0</v>
      </c>
      <c r="L58" s="5">
        <f t="shared" si="6"/>
        <v>0</v>
      </c>
      <c r="M58" s="86">
        <f t="shared" si="7"/>
        <v>0</v>
      </c>
      <c r="N58" s="86">
        <f t="shared" si="8"/>
        <v>0</v>
      </c>
      <c r="O58" s="86">
        <f t="shared" si="9"/>
        <v>0</v>
      </c>
      <c r="P58" s="86">
        <f t="shared" si="10"/>
        <v>0</v>
      </c>
      <c r="Q58" s="2" t="s">
        <v>92</v>
      </c>
    </row>
    <row r="59" spans="1:17" x14ac:dyDescent="0.35">
      <c r="A59" s="4">
        <v>710</v>
      </c>
      <c r="B59" s="3">
        <v>67.7</v>
      </c>
      <c r="C59" s="3"/>
      <c r="D59" s="2" t="s">
        <v>102</v>
      </c>
      <c r="E59" s="5"/>
      <c r="F59" s="5">
        <f t="shared" si="0"/>
        <v>0</v>
      </c>
      <c r="G59" s="5">
        <f t="shared" si="1"/>
        <v>0</v>
      </c>
      <c r="H59" s="5">
        <f t="shared" si="2"/>
        <v>0</v>
      </c>
      <c r="I59" s="5">
        <f t="shared" si="3"/>
        <v>0</v>
      </c>
      <c r="J59" s="5">
        <f t="shared" si="4"/>
        <v>0</v>
      </c>
      <c r="K59" s="5">
        <f t="shared" si="5"/>
        <v>0</v>
      </c>
      <c r="L59" s="5">
        <f t="shared" si="6"/>
        <v>0</v>
      </c>
      <c r="M59" s="86">
        <f t="shared" si="7"/>
        <v>0</v>
      </c>
      <c r="N59" s="86">
        <f t="shared" si="8"/>
        <v>0</v>
      </c>
      <c r="O59" s="86">
        <f t="shared" si="9"/>
        <v>0</v>
      </c>
      <c r="P59" s="86">
        <f t="shared" si="10"/>
        <v>0</v>
      </c>
      <c r="Q59" s="2" t="s">
        <v>92</v>
      </c>
    </row>
    <row r="60" spans="1:17" x14ac:dyDescent="0.35">
      <c r="A60" s="4">
        <v>711</v>
      </c>
      <c r="B60" s="3">
        <v>68</v>
      </c>
      <c r="C60" s="3"/>
      <c r="D60" s="2" t="s">
        <v>102</v>
      </c>
      <c r="E60" s="5"/>
      <c r="F60" s="5">
        <f t="shared" si="0"/>
        <v>0</v>
      </c>
      <c r="G60" s="5">
        <f t="shared" si="1"/>
        <v>0</v>
      </c>
      <c r="H60" s="5">
        <f t="shared" si="2"/>
        <v>0</v>
      </c>
      <c r="I60" s="5">
        <f t="shared" si="3"/>
        <v>0</v>
      </c>
      <c r="J60" s="5">
        <f t="shared" si="4"/>
        <v>0</v>
      </c>
      <c r="K60" s="5">
        <f t="shared" si="5"/>
        <v>0</v>
      </c>
      <c r="L60" s="5">
        <f t="shared" si="6"/>
        <v>0</v>
      </c>
      <c r="M60" s="86">
        <f t="shared" si="7"/>
        <v>0</v>
      </c>
      <c r="N60" s="86">
        <f t="shared" si="8"/>
        <v>0</v>
      </c>
      <c r="O60" s="86">
        <f t="shared" si="9"/>
        <v>0</v>
      </c>
      <c r="P60" s="86">
        <f t="shared" si="10"/>
        <v>0</v>
      </c>
      <c r="Q60" s="2" t="s">
        <v>92</v>
      </c>
    </row>
    <row r="61" spans="1:17" x14ac:dyDescent="0.35">
      <c r="A61" s="4">
        <v>712</v>
      </c>
      <c r="B61" s="3">
        <v>52.2</v>
      </c>
      <c r="C61" s="3"/>
      <c r="D61" s="2" t="s">
        <v>111</v>
      </c>
      <c r="E61" s="5"/>
      <c r="F61" s="5">
        <f t="shared" si="0"/>
        <v>0</v>
      </c>
      <c r="G61" s="5">
        <f t="shared" si="1"/>
        <v>0</v>
      </c>
      <c r="H61" s="5">
        <f t="shared" si="2"/>
        <v>0</v>
      </c>
      <c r="I61" s="5">
        <f t="shared" si="3"/>
        <v>0</v>
      </c>
      <c r="J61" s="5">
        <f t="shared" si="4"/>
        <v>0</v>
      </c>
      <c r="K61" s="5">
        <f t="shared" si="5"/>
        <v>0</v>
      </c>
      <c r="L61" s="5">
        <f t="shared" si="6"/>
        <v>0</v>
      </c>
      <c r="M61" s="86">
        <f t="shared" si="7"/>
        <v>0</v>
      </c>
      <c r="N61" s="86">
        <f t="shared" si="8"/>
        <v>0</v>
      </c>
      <c r="O61" s="86">
        <f t="shared" si="9"/>
        <v>0</v>
      </c>
      <c r="P61" s="86">
        <f t="shared" si="10"/>
        <v>0</v>
      </c>
      <c r="Q61" s="2" t="s">
        <v>150</v>
      </c>
    </row>
    <row r="62" spans="1:17" x14ac:dyDescent="0.35">
      <c r="A62" s="4" t="s">
        <v>51</v>
      </c>
      <c r="B62" s="3">
        <v>73.8</v>
      </c>
      <c r="C62" s="3"/>
      <c r="D62" s="2" t="s">
        <v>101</v>
      </c>
      <c r="E62" s="5"/>
      <c r="F62" s="5">
        <f t="shared" si="0"/>
        <v>0</v>
      </c>
      <c r="G62" s="5">
        <f t="shared" si="1"/>
        <v>0</v>
      </c>
      <c r="H62" s="5">
        <f t="shared" si="2"/>
        <v>0</v>
      </c>
      <c r="I62" s="5">
        <f t="shared" si="3"/>
        <v>0</v>
      </c>
      <c r="J62" s="5">
        <f t="shared" si="4"/>
        <v>0</v>
      </c>
      <c r="K62" s="5">
        <f t="shared" si="5"/>
        <v>0</v>
      </c>
      <c r="L62" s="5">
        <f t="shared" si="6"/>
        <v>0</v>
      </c>
      <c r="M62" s="86">
        <f t="shared" si="7"/>
        <v>0</v>
      </c>
      <c r="N62" s="86">
        <f t="shared" si="8"/>
        <v>0</v>
      </c>
      <c r="O62" s="86">
        <f t="shared" si="9"/>
        <v>0</v>
      </c>
      <c r="P62" s="86">
        <f t="shared" si="10"/>
        <v>0</v>
      </c>
      <c r="Q62" s="2" t="s">
        <v>92</v>
      </c>
    </row>
    <row r="63" spans="1:17" x14ac:dyDescent="0.35">
      <c r="A63" s="4" t="s">
        <v>54</v>
      </c>
      <c r="B63" s="3">
        <v>129.19999999999999</v>
      </c>
      <c r="C63" s="3"/>
      <c r="D63" s="2" t="s">
        <v>103</v>
      </c>
      <c r="E63" s="5">
        <v>5512007920</v>
      </c>
      <c r="F63" s="5">
        <f t="shared" si="0"/>
        <v>275600396</v>
      </c>
      <c r="G63" s="5">
        <f t="shared" si="1"/>
        <v>49562767.105315067</v>
      </c>
      <c r="H63" s="5">
        <f t="shared" si="2"/>
        <v>1102401584</v>
      </c>
      <c r="I63" s="5">
        <f t="shared" si="3"/>
        <v>187015633.09939724</v>
      </c>
      <c r="J63" s="5">
        <f t="shared" si="4"/>
        <v>2204803168</v>
      </c>
      <c r="K63" s="5">
        <f t="shared" si="5"/>
        <v>264576380.16</v>
      </c>
      <c r="L63" s="5">
        <f t="shared" si="6"/>
        <v>275600396</v>
      </c>
      <c r="M63" s="86">
        <f t="shared" si="7"/>
        <v>16490719.585315067</v>
      </c>
      <c r="N63" s="86">
        <f t="shared" si="8"/>
        <v>77168110.879999995</v>
      </c>
      <c r="O63" s="86">
        <f t="shared" si="9"/>
        <v>517645499.95002735</v>
      </c>
      <c r="P63" s="86">
        <f t="shared" si="10"/>
        <v>594813610.83002734</v>
      </c>
      <c r="Q63" s="2" t="s">
        <v>93</v>
      </c>
    </row>
    <row r="64" spans="1:17" x14ac:dyDescent="0.35">
      <c r="A64" s="4">
        <v>715</v>
      </c>
      <c r="B64" s="3">
        <v>70.8</v>
      </c>
      <c r="C64" s="3"/>
      <c r="D64" s="2" t="s">
        <v>104</v>
      </c>
      <c r="E64" s="5"/>
      <c r="F64" s="5">
        <f t="shared" si="0"/>
        <v>0</v>
      </c>
      <c r="G64" s="5">
        <f t="shared" si="1"/>
        <v>0</v>
      </c>
      <c r="H64" s="5">
        <f t="shared" si="2"/>
        <v>0</v>
      </c>
      <c r="I64" s="5">
        <f t="shared" si="3"/>
        <v>0</v>
      </c>
      <c r="J64" s="5">
        <f t="shared" si="4"/>
        <v>0</v>
      </c>
      <c r="K64" s="5">
        <f t="shared" si="5"/>
        <v>0</v>
      </c>
      <c r="L64" s="5">
        <f t="shared" si="6"/>
        <v>0</v>
      </c>
      <c r="M64" s="86">
        <f t="shared" si="7"/>
        <v>0</v>
      </c>
      <c r="N64" s="86">
        <f t="shared" si="8"/>
        <v>0</v>
      </c>
      <c r="O64" s="86">
        <f t="shared" si="9"/>
        <v>0</v>
      </c>
      <c r="P64" s="86">
        <f t="shared" si="10"/>
        <v>0</v>
      </c>
      <c r="Q64" s="2" t="s">
        <v>92</v>
      </c>
    </row>
    <row r="65" spans="1:17" x14ac:dyDescent="0.35">
      <c r="A65" s="4">
        <v>716</v>
      </c>
      <c r="B65" s="3">
        <v>70.8</v>
      </c>
      <c r="C65" s="3"/>
      <c r="D65" s="2" t="s">
        <v>104</v>
      </c>
      <c r="E65" s="5"/>
      <c r="F65" s="5">
        <f t="shared" si="0"/>
        <v>0</v>
      </c>
      <c r="G65" s="5">
        <f t="shared" si="1"/>
        <v>0</v>
      </c>
      <c r="H65" s="5">
        <f t="shared" si="2"/>
        <v>0</v>
      </c>
      <c r="I65" s="5">
        <f t="shared" si="3"/>
        <v>0</v>
      </c>
      <c r="J65" s="5">
        <f t="shared" si="4"/>
        <v>0</v>
      </c>
      <c r="K65" s="5">
        <f t="shared" si="5"/>
        <v>0</v>
      </c>
      <c r="L65" s="5">
        <f t="shared" si="6"/>
        <v>0</v>
      </c>
      <c r="M65" s="86">
        <f t="shared" si="7"/>
        <v>0</v>
      </c>
      <c r="N65" s="86">
        <f t="shared" si="8"/>
        <v>0</v>
      </c>
      <c r="O65" s="86">
        <f t="shared" si="9"/>
        <v>0</v>
      </c>
      <c r="P65" s="86">
        <f t="shared" si="10"/>
        <v>0</v>
      </c>
      <c r="Q65" s="2" t="s">
        <v>92</v>
      </c>
    </row>
    <row r="66" spans="1:17" x14ac:dyDescent="0.35">
      <c r="A66" s="4">
        <v>717</v>
      </c>
      <c r="B66" s="3">
        <v>70.8</v>
      </c>
      <c r="C66" s="3"/>
      <c r="D66" s="2" t="s">
        <v>104</v>
      </c>
      <c r="E66" s="5"/>
      <c r="F66" s="5">
        <f t="shared" si="0"/>
        <v>0</v>
      </c>
      <c r="G66" s="5">
        <f t="shared" si="1"/>
        <v>0</v>
      </c>
      <c r="H66" s="5">
        <f t="shared" si="2"/>
        <v>0</v>
      </c>
      <c r="I66" s="5">
        <f t="shared" si="3"/>
        <v>0</v>
      </c>
      <c r="J66" s="5">
        <f t="shared" si="4"/>
        <v>0</v>
      </c>
      <c r="K66" s="5">
        <f t="shared" si="5"/>
        <v>0</v>
      </c>
      <c r="L66" s="5">
        <f t="shared" si="6"/>
        <v>0</v>
      </c>
      <c r="M66" s="86">
        <f t="shared" si="7"/>
        <v>0</v>
      </c>
      <c r="N66" s="86">
        <f t="shared" si="8"/>
        <v>0</v>
      </c>
      <c r="O66" s="86">
        <f t="shared" si="9"/>
        <v>0</v>
      </c>
      <c r="P66" s="86">
        <f t="shared" si="10"/>
        <v>0</v>
      </c>
      <c r="Q66" s="2" t="s">
        <v>92</v>
      </c>
    </row>
    <row r="67" spans="1:17" x14ac:dyDescent="0.35">
      <c r="A67" s="4">
        <v>718</v>
      </c>
      <c r="B67" s="3">
        <v>70.8</v>
      </c>
      <c r="C67" s="3"/>
      <c r="D67" s="2" t="s">
        <v>104</v>
      </c>
      <c r="E67" s="5"/>
      <c r="F67" s="5">
        <f t="shared" si="0"/>
        <v>0</v>
      </c>
      <c r="G67" s="5">
        <f t="shared" si="1"/>
        <v>0</v>
      </c>
      <c r="H67" s="5">
        <f t="shared" si="2"/>
        <v>0</v>
      </c>
      <c r="I67" s="5">
        <f t="shared" si="3"/>
        <v>0</v>
      </c>
      <c r="J67" s="5">
        <f t="shared" si="4"/>
        <v>0</v>
      </c>
      <c r="K67" s="5">
        <f t="shared" si="5"/>
        <v>0</v>
      </c>
      <c r="L67" s="5">
        <f t="shared" si="6"/>
        <v>0</v>
      </c>
      <c r="M67" s="86">
        <f t="shared" si="7"/>
        <v>0</v>
      </c>
      <c r="N67" s="86">
        <f t="shared" si="8"/>
        <v>0</v>
      </c>
      <c r="O67" s="86">
        <f t="shared" si="9"/>
        <v>0</v>
      </c>
      <c r="P67" s="86">
        <f t="shared" si="10"/>
        <v>0</v>
      </c>
      <c r="Q67" s="2" t="s">
        <v>92</v>
      </c>
    </row>
    <row r="68" spans="1:17" x14ac:dyDescent="0.35">
      <c r="A68" s="4">
        <v>719</v>
      </c>
      <c r="B68" s="3">
        <v>46.5</v>
      </c>
      <c r="C68" s="3"/>
      <c r="D68" s="2" t="s">
        <v>105</v>
      </c>
      <c r="E68" s="5"/>
      <c r="F68" s="5">
        <f t="shared" si="0"/>
        <v>0</v>
      </c>
      <c r="G68" s="5">
        <f t="shared" si="1"/>
        <v>0</v>
      </c>
      <c r="H68" s="5">
        <f t="shared" si="2"/>
        <v>0</v>
      </c>
      <c r="I68" s="5">
        <f t="shared" si="3"/>
        <v>0</v>
      </c>
      <c r="J68" s="5">
        <f t="shared" si="4"/>
        <v>0</v>
      </c>
      <c r="K68" s="5">
        <f t="shared" si="5"/>
        <v>0</v>
      </c>
      <c r="L68" s="5">
        <f t="shared" si="6"/>
        <v>0</v>
      </c>
      <c r="M68" s="86">
        <f t="shared" si="7"/>
        <v>0</v>
      </c>
      <c r="N68" s="86">
        <f t="shared" si="8"/>
        <v>0</v>
      </c>
      <c r="O68" s="86">
        <f t="shared" si="9"/>
        <v>0</v>
      </c>
      <c r="P68" s="86">
        <f t="shared" si="10"/>
        <v>0</v>
      </c>
      <c r="Q68" s="2" t="s">
        <v>150</v>
      </c>
    </row>
    <row r="69" spans="1:17" x14ac:dyDescent="0.35">
      <c r="A69" s="4">
        <v>720</v>
      </c>
      <c r="B69" s="3">
        <v>30.3</v>
      </c>
      <c r="C69" s="3"/>
      <c r="D69" s="2" t="s">
        <v>106</v>
      </c>
      <c r="E69" s="5"/>
      <c r="F69" s="5">
        <f t="shared" si="0"/>
        <v>0</v>
      </c>
      <c r="G69" s="5">
        <f t="shared" si="1"/>
        <v>0</v>
      </c>
      <c r="H69" s="5">
        <f t="shared" si="2"/>
        <v>0</v>
      </c>
      <c r="I69" s="5">
        <f t="shared" si="3"/>
        <v>0</v>
      </c>
      <c r="J69" s="5">
        <f t="shared" si="4"/>
        <v>0</v>
      </c>
      <c r="K69" s="5">
        <f t="shared" si="5"/>
        <v>0</v>
      </c>
      <c r="L69" s="5">
        <f t="shared" si="6"/>
        <v>0</v>
      </c>
      <c r="M69" s="86">
        <f t="shared" si="7"/>
        <v>0</v>
      </c>
      <c r="N69" s="86">
        <f t="shared" si="8"/>
        <v>0</v>
      </c>
      <c r="O69" s="86">
        <f t="shared" si="9"/>
        <v>0</v>
      </c>
      <c r="P69" s="86">
        <f t="shared" si="10"/>
        <v>0</v>
      </c>
      <c r="Q69" s="2" t="s">
        <v>149</v>
      </c>
    </row>
    <row r="70" spans="1:17" x14ac:dyDescent="0.35">
      <c r="A70" s="4">
        <v>721</v>
      </c>
      <c r="B70" s="3">
        <v>66</v>
      </c>
      <c r="C70" s="3"/>
      <c r="D70" s="2" t="s">
        <v>107</v>
      </c>
      <c r="E70" s="5"/>
      <c r="F70" s="5">
        <f t="shared" ref="F70:F133" si="11">E70*$W$3</f>
        <v>0</v>
      </c>
      <c r="G70" s="5">
        <f t="shared" ref="G70:G133" si="12">F70*($G$1-$F$3)*$J$1/365</f>
        <v>0</v>
      </c>
      <c r="H70" s="5">
        <f t="shared" ref="H70:H133" si="13">E70*$W$4</f>
        <v>0</v>
      </c>
      <c r="I70" s="5">
        <f t="shared" ref="I70:I133" si="14">H70*($G$1-$H$3)*$J$1/365</f>
        <v>0</v>
      </c>
      <c r="J70" s="5">
        <f t="shared" ref="J70:J133" si="15">E70*$W$5</f>
        <v>0</v>
      </c>
      <c r="K70" s="5">
        <f t="shared" ref="K70:K133" si="16">J70*($G$1-$J$3)*$J$1/365</f>
        <v>0</v>
      </c>
      <c r="L70" s="5">
        <f t="shared" ref="L70:L133" si="17">E70*$W$6</f>
        <v>0</v>
      </c>
      <c r="M70" s="86">
        <f t="shared" ref="M70:M133" si="18">L70*($G$1-$L$3)*$J$1/365</f>
        <v>0</v>
      </c>
      <c r="N70" s="86">
        <f t="shared" ref="N70:N133" si="19">(F70+H70+J70+L70)*2%</f>
        <v>0</v>
      </c>
      <c r="O70" s="86">
        <f t="shared" ref="O70:O133" si="20">G70+I70+K70+M70</f>
        <v>0</v>
      </c>
      <c r="P70" s="86">
        <f t="shared" ref="P70:P133" si="21">N70+O70</f>
        <v>0</v>
      </c>
      <c r="Q70" s="2" t="s">
        <v>151</v>
      </c>
    </row>
    <row r="71" spans="1:17" x14ac:dyDescent="0.35">
      <c r="A71" s="4">
        <v>722</v>
      </c>
      <c r="B71" s="3">
        <v>70.8</v>
      </c>
      <c r="C71" s="3"/>
      <c r="D71" s="2" t="s">
        <v>104</v>
      </c>
      <c r="E71" s="5"/>
      <c r="F71" s="5">
        <f t="shared" si="11"/>
        <v>0</v>
      </c>
      <c r="G71" s="5">
        <f t="shared" si="12"/>
        <v>0</v>
      </c>
      <c r="H71" s="5">
        <f t="shared" si="13"/>
        <v>0</v>
      </c>
      <c r="I71" s="5">
        <f t="shared" si="14"/>
        <v>0</v>
      </c>
      <c r="J71" s="5">
        <f t="shared" si="15"/>
        <v>0</v>
      </c>
      <c r="K71" s="5">
        <f t="shared" si="16"/>
        <v>0</v>
      </c>
      <c r="L71" s="5">
        <f t="shared" si="17"/>
        <v>0</v>
      </c>
      <c r="M71" s="86">
        <f t="shared" si="18"/>
        <v>0</v>
      </c>
      <c r="N71" s="86">
        <f t="shared" si="19"/>
        <v>0</v>
      </c>
      <c r="O71" s="86">
        <f t="shared" si="20"/>
        <v>0</v>
      </c>
      <c r="P71" s="86">
        <f t="shared" si="21"/>
        <v>0</v>
      </c>
      <c r="Q71" s="2" t="s">
        <v>92</v>
      </c>
    </row>
    <row r="72" spans="1:17" x14ac:dyDescent="0.35">
      <c r="A72" s="4">
        <v>723</v>
      </c>
      <c r="B72" s="3">
        <v>70.8</v>
      </c>
      <c r="C72" s="3"/>
      <c r="D72" s="2" t="s">
        <v>104</v>
      </c>
      <c r="E72" s="5"/>
      <c r="F72" s="5">
        <f t="shared" si="11"/>
        <v>0</v>
      </c>
      <c r="G72" s="5">
        <f t="shared" si="12"/>
        <v>0</v>
      </c>
      <c r="H72" s="5">
        <f t="shared" si="13"/>
        <v>0</v>
      </c>
      <c r="I72" s="5">
        <f t="shared" si="14"/>
        <v>0</v>
      </c>
      <c r="J72" s="5">
        <f t="shared" si="15"/>
        <v>0</v>
      </c>
      <c r="K72" s="5">
        <f t="shared" si="16"/>
        <v>0</v>
      </c>
      <c r="L72" s="5">
        <f t="shared" si="17"/>
        <v>0</v>
      </c>
      <c r="M72" s="86">
        <f t="shared" si="18"/>
        <v>0</v>
      </c>
      <c r="N72" s="86">
        <f t="shared" si="19"/>
        <v>0</v>
      </c>
      <c r="O72" s="86">
        <f t="shared" si="20"/>
        <v>0</v>
      </c>
      <c r="P72" s="86">
        <f t="shared" si="21"/>
        <v>0</v>
      </c>
      <c r="Q72" s="2" t="s">
        <v>92</v>
      </c>
    </row>
    <row r="73" spans="1:17" x14ac:dyDescent="0.35">
      <c r="A73" s="4">
        <v>724</v>
      </c>
      <c r="B73" s="3">
        <v>70.8</v>
      </c>
      <c r="C73" s="3"/>
      <c r="D73" s="2" t="s">
        <v>104</v>
      </c>
      <c r="E73" s="5"/>
      <c r="F73" s="5">
        <f t="shared" si="11"/>
        <v>0</v>
      </c>
      <c r="G73" s="5">
        <f t="shared" si="12"/>
        <v>0</v>
      </c>
      <c r="H73" s="5">
        <f t="shared" si="13"/>
        <v>0</v>
      </c>
      <c r="I73" s="5">
        <f t="shared" si="14"/>
        <v>0</v>
      </c>
      <c r="J73" s="5">
        <f t="shared" si="15"/>
        <v>0</v>
      </c>
      <c r="K73" s="5">
        <f t="shared" si="16"/>
        <v>0</v>
      </c>
      <c r="L73" s="5">
        <f t="shared" si="17"/>
        <v>0</v>
      </c>
      <c r="M73" s="86">
        <f t="shared" si="18"/>
        <v>0</v>
      </c>
      <c r="N73" s="86">
        <f t="shared" si="19"/>
        <v>0</v>
      </c>
      <c r="O73" s="86">
        <f t="shared" si="20"/>
        <v>0</v>
      </c>
      <c r="P73" s="86">
        <f t="shared" si="21"/>
        <v>0</v>
      </c>
      <c r="Q73" s="2" t="s">
        <v>92</v>
      </c>
    </row>
    <row r="74" spans="1:17" x14ac:dyDescent="0.35">
      <c r="A74" s="4">
        <v>725</v>
      </c>
      <c r="B74" s="3">
        <v>70.7</v>
      </c>
      <c r="C74" s="3"/>
      <c r="D74" s="2" t="s">
        <v>104</v>
      </c>
      <c r="E74" s="5"/>
      <c r="F74" s="5">
        <f t="shared" si="11"/>
        <v>0</v>
      </c>
      <c r="G74" s="5">
        <f t="shared" si="12"/>
        <v>0</v>
      </c>
      <c r="H74" s="5">
        <f t="shared" si="13"/>
        <v>0</v>
      </c>
      <c r="I74" s="5">
        <f t="shared" si="14"/>
        <v>0</v>
      </c>
      <c r="J74" s="5">
        <f t="shared" si="15"/>
        <v>0</v>
      </c>
      <c r="K74" s="5">
        <f t="shared" si="16"/>
        <v>0</v>
      </c>
      <c r="L74" s="5">
        <f t="shared" si="17"/>
        <v>0</v>
      </c>
      <c r="M74" s="86">
        <f t="shared" si="18"/>
        <v>0</v>
      </c>
      <c r="N74" s="86">
        <f t="shared" si="19"/>
        <v>0</v>
      </c>
      <c r="O74" s="86">
        <f t="shared" si="20"/>
        <v>0</v>
      </c>
      <c r="P74" s="86">
        <f t="shared" si="21"/>
        <v>0</v>
      </c>
      <c r="Q74" s="2" t="s">
        <v>92</v>
      </c>
    </row>
    <row r="75" spans="1:17" x14ac:dyDescent="0.35">
      <c r="A75" s="4">
        <v>726</v>
      </c>
      <c r="B75" s="3">
        <v>70.8</v>
      </c>
      <c r="C75" s="3"/>
      <c r="D75" s="2" t="s">
        <v>104</v>
      </c>
      <c r="E75" s="5"/>
      <c r="F75" s="5">
        <f t="shared" si="11"/>
        <v>0</v>
      </c>
      <c r="G75" s="5">
        <f t="shared" si="12"/>
        <v>0</v>
      </c>
      <c r="H75" s="5">
        <f t="shared" si="13"/>
        <v>0</v>
      </c>
      <c r="I75" s="5">
        <f t="shared" si="14"/>
        <v>0</v>
      </c>
      <c r="J75" s="5">
        <f t="shared" si="15"/>
        <v>0</v>
      </c>
      <c r="K75" s="5">
        <f t="shared" si="16"/>
        <v>0</v>
      </c>
      <c r="L75" s="5">
        <f t="shared" si="17"/>
        <v>0</v>
      </c>
      <c r="M75" s="86">
        <f t="shared" si="18"/>
        <v>0</v>
      </c>
      <c r="N75" s="86">
        <f t="shared" si="19"/>
        <v>0</v>
      </c>
      <c r="O75" s="86">
        <f t="shared" si="20"/>
        <v>0</v>
      </c>
      <c r="P75" s="86">
        <f t="shared" si="21"/>
        <v>0</v>
      </c>
      <c r="Q75" s="2" t="s">
        <v>92</v>
      </c>
    </row>
    <row r="76" spans="1:17" x14ac:dyDescent="0.35">
      <c r="A76" s="4">
        <v>801</v>
      </c>
      <c r="B76" s="3">
        <v>102.7</v>
      </c>
      <c r="C76" s="3"/>
      <c r="D76" s="2" t="s">
        <v>96</v>
      </c>
      <c r="E76" s="5"/>
      <c r="F76" s="5">
        <f t="shared" si="11"/>
        <v>0</v>
      </c>
      <c r="G76" s="5">
        <f t="shared" si="12"/>
        <v>0</v>
      </c>
      <c r="H76" s="5">
        <f t="shared" si="13"/>
        <v>0</v>
      </c>
      <c r="I76" s="5">
        <f t="shared" si="14"/>
        <v>0</v>
      </c>
      <c r="J76" s="5">
        <f t="shared" si="15"/>
        <v>0</v>
      </c>
      <c r="K76" s="5">
        <f t="shared" si="16"/>
        <v>0</v>
      </c>
      <c r="L76" s="5">
        <f t="shared" si="17"/>
        <v>0</v>
      </c>
      <c r="M76" s="86">
        <f t="shared" si="18"/>
        <v>0</v>
      </c>
      <c r="N76" s="86">
        <f t="shared" si="19"/>
        <v>0</v>
      </c>
      <c r="O76" s="86">
        <f t="shared" si="20"/>
        <v>0</v>
      </c>
      <c r="P76" s="86">
        <f t="shared" si="21"/>
        <v>0</v>
      </c>
      <c r="Q76" s="2" t="s">
        <v>93</v>
      </c>
    </row>
    <row r="77" spans="1:17" x14ac:dyDescent="0.35">
      <c r="A77" s="4">
        <v>802</v>
      </c>
      <c r="B77" s="3">
        <v>31.9</v>
      </c>
      <c r="C77" s="3"/>
      <c r="D77" s="2" t="s">
        <v>97</v>
      </c>
      <c r="E77" s="5"/>
      <c r="F77" s="5">
        <f t="shared" si="11"/>
        <v>0</v>
      </c>
      <c r="G77" s="5">
        <f t="shared" si="12"/>
        <v>0</v>
      </c>
      <c r="H77" s="5">
        <f t="shared" si="13"/>
        <v>0</v>
      </c>
      <c r="I77" s="5">
        <f t="shared" si="14"/>
        <v>0</v>
      </c>
      <c r="J77" s="5">
        <f t="shared" si="15"/>
        <v>0</v>
      </c>
      <c r="K77" s="5">
        <f t="shared" si="16"/>
        <v>0</v>
      </c>
      <c r="L77" s="5">
        <f t="shared" si="17"/>
        <v>0</v>
      </c>
      <c r="M77" s="86">
        <f t="shared" si="18"/>
        <v>0</v>
      </c>
      <c r="N77" s="86">
        <f t="shared" si="19"/>
        <v>0</v>
      </c>
      <c r="O77" s="86">
        <f t="shared" si="20"/>
        <v>0</v>
      </c>
      <c r="P77" s="86">
        <f t="shared" si="21"/>
        <v>0</v>
      </c>
      <c r="Q77" s="2" t="s">
        <v>149</v>
      </c>
    </row>
    <row r="78" spans="1:17" x14ac:dyDescent="0.35">
      <c r="A78" s="4">
        <v>803</v>
      </c>
      <c r="B78" s="3">
        <v>31.9</v>
      </c>
      <c r="C78" s="3"/>
      <c r="D78" s="2" t="s">
        <v>97</v>
      </c>
      <c r="E78" s="5"/>
      <c r="F78" s="5">
        <f t="shared" si="11"/>
        <v>0</v>
      </c>
      <c r="G78" s="5">
        <f t="shared" si="12"/>
        <v>0</v>
      </c>
      <c r="H78" s="5">
        <f t="shared" si="13"/>
        <v>0</v>
      </c>
      <c r="I78" s="5">
        <f t="shared" si="14"/>
        <v>0</v>
      </c>
      <c r="J78" s="5">
        <f t="shared" si="15"/>
        <v>0</v>
      </c>
      <c r="K78" s="5">
        <f t="shared" si="16"/>
        <v>0</v>
      </c>
      <c r="L78" s="5">
        <f t="shared" si="17"/>
        <v>0</v>
      </c>
      <c r="M78" s="86">
        <f t="shared" si="18"/>
        <v>0</v>
      </c>
      <c r="N78" s="86">
        <f t="shared" si="19"/>
        <v>0</v>
      </c>
      <c r="O78" s="86">
        <f t="shared" si="20"/>
        <v>0</v>
      </c>
      <c r="P78" s="86">
        <f t="shared" si="21"/>
        <v>0</v>
      </c>
      <c r="Q78" s="2" t="s">
        <v>149</v>
      </c>
    </row>
    <row r="79" spans="1:17" x14ac:dyDescent="0.35">
      <c r="A79" s="4">
        <v>804</v>
      </c>
      <c r="B79" s="3">
        <v>36.5</v>
      </c>
      <c r="C79" s="3"/>
      <c r="D79" s="2" t="s">
        <v>98</v>
      </c>
      <c r="E79" s="5"/>
      <c r="F79" s="5">
        <f t="shared" si="11"/>
        <v>0</v>
      </c>
      <c r="G79" s="5">
        <f t="shared" si="12"/>
        <v>0</v>
      </c>
      <c r="H79" s="5">
        <f t="shared" si="13"/>
        <v>0</v>
      </c>
      <c r="I79" s="5">
        <f t="shared" si="14"/>
        <v>0</v>
      </c>
      <c r="J79" s="5">
        <f t="shared" si="15"/>
        <v>0</v>
      </c>
      <c r="K79" s="5">
        <f t="shared" si="16"/>
        <v>0</v>
      </c>
      <c r="L79" s="5">
        <f t="shared" si="17"/>
        <v>0</v>
      </c>
      <c r="M79" s="86">
        <f t="shared" si="18"/>
        <v>0</v>
      </c>
      <c r="N79" s="86">
        <f t="shared" si="19"/>
        <v>0</v>
      </c>
      <c r="O79" s="86">
        <f t="shared" si="20"/>
        <v>0</v>
      </c>
      <c r="P79" s="86">
        <f t="shared" si="21"/>
        <v>0</v>
      </c>
      <c r="Q79" s="2" t="s">
        <v>149</v>
      </c>
    </row>
    <row r="80" spans="1:17" x14ac:dyDescent="0.35">
      <c r="A80" s="4">
        <v>805</v>
      </c>
      <c r="B80" s="3">
        <v>107.2</v>
      </c>
      <c r="C80" s="3"/>
      <c r="D80" s="2" t="s">
        <v>99</v>
      </c>
      <c r="E80" s="5"/>
      <c r="F80" s="5">
        <f t="shared" si="11"/>
        <v>0</v>
      </c>
      <c r="G80" s="5">
        <f t="shared" si="12"/>
        <v>0</v>
      </c>
      <c r="H80" s="5">
        <f t="shared" si="13"/>
        <v>0</v>
      </c>
      <c r="I80" s="5">
        <f t="shared" si="14"/>
        <v>0</v>
      </c>
      <c r="J80" s="5">
        <f t="shared" si="15"/>
        <v>0</v>
      </c>
      <c r="K80" s="5">
        <f t="shared" si="16"/>
        <v>0</v>
      </c>
      <c r="L80" s="5">
        <f t="shared" si="17"/>
        <v>0</v>
      </c>
      <c r="M80" s="86">
        <f t="shared" si="18"/>
        <v>0</v>
      </c>
      <c r="N80" s="86">
        <f t="shared" si="19"/>
        <v>0</v>
      </c>
      <c r="O80" s="86">
        <f t="shared" si="20"/>
        <v>0</v>
      </c>
      <c r="P80" s="86">
        <f t="shared" si="21"/>
        <v>0</v>
      </c>
      <c r="Q80" s="2" t="s">
        <v>93</v>
      </c>
    </row>
    <row r="81" spans="1:17" x14ac:dyDescent="0.35">
      <c r="A81" s="4">
        <v>806</v>
      </c>
      <c r="B81" s="3">
        <v>48.6</v>
      </c>
      <c r="C81" s="3"/>
      <c r="D81" s="2" t="s">
        <v>100</v>
      </c>
      <c r="E81" s="5"/>
      <c r="F81" s="5">
        <f t="shared" si="11"/>
        <v>0</v>
      </c>
      <c r="G81" s="5">
        <f t="shared" si="12"/>
        <v>0</v>
      </c>
      <c r="H81" s="5">
        <f t="shared" si="13"/>
        <v>0</v>
      </c>
      <c r="I81" s="5">
        <f t="shared" si="14"/>
        <v>0</v>
      </c>
      <c r="J81" s="5">
        <f t="shared" si="15"/>
        <v>0</v>
      </c>
      <c r="K81" s="5">
        <f t="shared" si="16"/>
        <v>0</v>
      </c>
      <c r="L81" s="5">
        <f t="shared" si="17"/>
        <v>0</v>
      </c>
      <c r="M81" s="86">
        <f t="shared" si="18"/>
        <v>0</v>
      </c>
      <c r="N81" s="86">
        <f t="shared" si="19"/>
        <v>0</v>
      </c>
      <c r="O81" s="86">
        <f t="shared" si="20"/>
        <v>0</v>
      </c>
      <c r="P81" s="86">
        <f t="shared" si="21"/>
        <v>0</v>
      </c>
      <c r="Q81" s="2" t="s">
        <v>150</v>
      </c>
    </row>
    <row r="82" spans="1:17" x14ac:dyDescent="0.35">
      <c r="A82" s="4">
        <v>807</v>
      </c>
      <c r="B82" s="3">
        <v>73.8</v>
      </c>
      <c r="C82" s="3"/>
      <c r="D82" s="2" t="s">
        <v>101</v>
      </c>
      <c r="E82" s="5"/>
      <c r="F82" s="5">
        <f t="shared" si="11"/>
        <v>0</v>
      </c>
      <c r="G82" s="5">
        <f t="shared" si="12"/>
        <v>0</v>
      </c>
      <c r="H82" s="5">
        <f t="shared" si="13"/>
        <v>0</v>
      </c>
      <c r="I82" s="5">
        <f t="shared" si="14"/>
        <v>0</v>
      </c>
      <c r="J82" s="5">
        <f t="shared" si="15"/>
        <v>0</v>
      </c>
      <c r="K82" s="5">
        <f t="shared" si="16"/>
        <v>0</v>
      </c>
      <c r="L82" s="5">
        <f t="shared" si="17"/>
        <v>0</v>
      </c>
      <c r="M82" s="86">
        <f t="shared" si="18"/>
        <v>0</v>
      </c>
      <c r="N82" s="86">
        <f t="shared" si="19"/>
        <v>0</v>
      </c>
      <c r="O82" s="86">
        <f t="shared" si="20"/>
        <v>0</v>
      </c>
      <c r="P82" s="86">
        <f t="shared" si="21"/>
        <v>0</v>
      </c>
      <c r="Q82" s="2" t="s">
        <v>92</v>
      </c>
    </row>
    <row r="83" spans="1:17" x14ac:dyDescent="0.35">
      <c r="A83" s="4">
        <v>808</v>
      </c>
      <c r="B83" s="3">
        <v>73.8</v>
      </c>
      <c r="C83" s="3"/>
      <c r="D83" s="2" t="s">
        <v>101</v>
      </c>
      <c r="E83" s="5"/>
      <c r="F83" s="5">
        <f t="shared" si="11"/>
        <v>0</v>
      </c>
      <c r="G83" s="5">
        <f t="shared" si="12"/>
        <v>0</v>
      </c>
      <c r="H83" s="5">
        <f t="shared" si="13"/>
        <v>0</v>
      </c>
      <c r="I83" s="5">
        <f t="shared" si="14"/>
        <v>0</v>
      </c>
      <c r="J83" s="5">
        <f t="shared" si="15"/>
        <v>0</v>
      </c>
      <c r="K83" s="5">
        <f t="shared" si="16"/>
        <v>0</v>
      </c>
      <c r="L83" s="5">
        <f t="shared" si="17"/>
        <v>0</v>
      </c>
      <c r="M83" s="86">
        <f t="shared" si="18"/>
        <v>0</v>
      </c>
      <c r="N83" s="86">
        <f t="shared" si="19"/>
        <v>0</v>
      </c>
      <c r="O83" s="86">
        <f t="shared" si="20"/>
        <v>0</v>
      </c>
      <c r="P83" s="86">
        <f t="shared" si="21"/>
        <v>0</v>
      </c>
      <c r="Q83" s="2" t="s">
        <v>92</v>
      </c>
    </row>
    <row r="84" spans="1:17" x14ac:dyDescent="0.35">
      <c r="A84" s="4">
        <v>809</v>
      </c>
      <c r="B84" s="3">
        <v>73.8</v>
      </c>
      <c r="C84" s="3"/>
      <c r="D84" s="2" t="s">
        <v>101</v>
      </c>
      <c r="E84" s="5"/>
      <c r="F84" s="5">
        <f t="shared" si="11"/>
        <v>0</v>
      </c>
      <c r="G84" s="5">
        <f t="shared" si="12"/>
        <v>0</v>
      </c>
      <c r="H84" s="5">
        <f t="shared" si="13"/>
        <v>0</v>
      </c>
      <c r="I84" s="5">
        <f t="shared" si="14"/>
        <v>0</v>
      </c>
      <c r="J84" s="5">
        <f t="shared" si="15"/>
        <v>0</v>
      </c>
      <c r="K84" s="5">
        <f t="shared" si="16"/>
        <v>0</v>
      </c>
      <c r="L84" s="5">
        <f t="shared" si="17"/>
        <v>0</v>
      </c>
      <c r="M84" s="86">
        <f t="shared" si="18"/>
        <v>0</v>
      </c>
      <c r="N84" s="86">
        <f t="shared" si="19"/>
        <v>0</v>
      </c>
      <c r="O84" s="86">
        <f t="shared" si="20"/>
        <v>0</v>
      </c>
      <c r="P84" s="86">
        <f t="shared" si="21"/>
        <v>0</v>
      </c>
      <c r="Q84" s="2" t="s">
        <v>92</v>
      </c>
    </row>
    <row r="85" spans="1:17" x14ac:dyDescent="0.35">
      <c r="A85" s="4">
        <v>810</v>
      </c>
      <c r="B85" s="3">
        <v>67.7</v>
      </c>
      <c r="C85" s="3"/>
      <c r="D85" s="2" t="s">
        <v>102</v>
      </c>
      <c r="E85" s="5"/>
      <c r="F85" s="5">
        <f t="shared" si="11"/>
        <v>0</v>
      </c>
      <c r="G85" s="5">
        <f t="shared" si="12"/>
        <v>0</v>
      </c>
      <c r="H85" s="5">
        <f t="shared" si="13"/>
        <v>0</v>
      </c>
      <c r="I85" s="5">
        <f t="shared" si="14"/>
        <v>0</v>
      </c>
      <c r="J85" s="5">
        <f t="shared" si="15"/>
        <v>0</v>
      </c>
      <c r="K85" s="5">
        <f t="shared" si="16"/>
        <v>0</v>
      </c>
      <c r="L85" s="5">
        <f t="shared" si="17"/>
        <v>0</v>
      </c>
      <c r="M85" s="86">
        <f t="shared" si="18"/>
        <v>0</v>
      </c>
      <c r="N85" s="86">
        <f t="shared" si="19"/>
        <v>0</v>
      </c>
      <c r="O85" s="86">
        <f t="shared" si="20"/>
        <v>0</v>
      </c>
      <c r="P85" s="86">
        <f t="shared" si="21"/>
        <v>0</v>
      </c>
      <c r="Q85" s="2" t="s">
        <v>92</v>
      </c>
    </row>
    <row r="86" spans="1:17" x14ac:dyDescent="0.35">
      <c r="A86" s="4">
        <v>811</v>
      </c>
      <c r="B86" s="3">
        <v>68</v>
      </c>
      <c r="C86" s="3"/>
      <c r="D86" s="2" t="s">
        <v>102</v>
      </c>
      <c r="E86" s="5"/>
      <c r="F86" s="5">
        <f t="shared" si="11"/>
        <v>0</v>
      </c>
      <c r="G86" s="5">
        <f t="shared" si="12"/>
        <v>0</v>
      </c>
      <c r="H86" s="5">
        <f t="shared" si="13"/>
        <v>0</v>
      </c>
      <c r="I86" s="5">
        <f t="shared" si="14"/>
        <v>0</v>
      </c>
      <c r="J86" s="5">
        <f t="shared" si="15"/>
        <v>0</v>
      </c>
      <c r="K86" s="5">
        <f t="shared" si="16"/>
        <v>0</v>
      </c>
      <c r="L86" s="5">
        <f t="shared" si="17"/>
        <v>0</v>
      </c>
      <c r="M86" s="86">
        <f t="shared" si="18"/>
        <v>0</v>
      </c>
      <c r="N86" s="86">
        <f t="shared" si="19"/>
        <v>0</v>
      </c>
      <c r="O86" s="86">
        <f t="shared" si="20"/>
        <v>0</v>
      </c>
      <c r="P86" s="86">
        <f t="shared" si="21"/>
        <v>0</v>
      </c>
      <c r="Q86" s="2" t="s">
        <v>92</v>
      </c>
    </row>
    <row r="87" spans="1:17" x14ac:dyDescent="0.35">
      <c r="A87" s="4">
        <v>812</v>
      </c>
      <c r="B87" s="3">
        <v>52.2</v>
      </c>
      <c r="C87" s="3"/>
      <c r="D87" s="2" t="s">
        <v>111</v>
      </c>
      <c r="E87" s="5"/>
      <c r="F87" s="5">
        <f t="shared" si="11"/>
        <v>0</v>
      </c>
      <c r="G87" s="5">
        <f t="shared" si="12"/>
        <v>0</v>
      </c>
      <c r="H87" s="5">
        <f t="shared" si="13"/>
        <v>0</v>
      </c>
      <c r="I87" s="5">
        <f t="shared" si="14"/>
        <v>0</v>
      </c>
      <c r="J87" s="5">
        <f t="shared" si="15"/>
        <v>0</v>
      </c>
      <c r="K87" s="5">
        <f t="shared" si="16"/>
        <v>0</v>
      </c>
      <c r="L87" s="5">
        <f t="shared" si="17"/>
        <v>0</v>
      </c>
      <c r="M87" s="86">
        <f t="shared" si="18"/>
        <v>0</v>
      </c>
      <c r="N87" s="86">
        <f t="shared" si="19"/>
        <v>0</v>
      </c>
      <c r="O87" s="86">
        <f t="shared" si="20"/>
        <v>0</v>
      </c>
      <c r="P87" s="86">
        <f t="shared" si="21"/>
        <v>0</v>
      </c>
      <c r="Q87" s="2" t="s">
        <v>150</v>
      </c>
    </row>
    <row r="88" spans="1:17" x14ac:dyDescent="0.35">
      <c r="A88" s="4" t="s">
        <v>50</v>
      </c>
      <c r="B88" s="3">
        <v>73.8</v>
      </c>
      <c r="C88" s="3"/>
      <c r="D88" s="2" t="s">
        <v>101</v>
      </c>
      <c r="E88" s="5"/>
      <c r="F88" s="5">
        <f t="shared" si="11"/>
        <v>0</v>
      </c>
      <c r="G88" s="5">
        <f t="shared" si="12"/>
        <v>0</v>
      </c>
      <c r="H88" s="5">
        <f t="shared" si="13"/>
        <v>0</v>
      </c>
      <c r="I88" s="5">
        <f t="shared" si="14"/>
        <v>0</v>
      </c>
      <c r="J88" s="5">
        <f t="shared" si="15"/>
        <v>0</v>
      </c>
      <c r="K88" s="5">
        <f t="shared" si="16"/>
        <v>0</v>
      </c>
      <c r="L88" s="5">
        <f t="shared" si="17"/>
        <v>0</v>
      </c>
      <c r="M88" s="86">
        <f t="shared" si="18"/>
        <v>0</v>
      </c>
      <c r="N88" s="86">
        <f t="shared" si="19"/>
        <v>0</v>
      </c>
      <c r="O88" s="86">
        <f t="shared" si="20"/>
        <v>0</v>
      </c>
      <c r="P88" s="86">
        <f t="shared" si="21"/>
        <v>0</v>
      </c>
      <c r="Q88" s="2" t="s">
        <v>92</v>
      </c>
    </row>
    <row r="89" spans="1:17" x14ac:dyDescent="0.35">
      <c r="A89" s="4" t="s">
        <v>55</v>
      </c>
      <c r="B89" s="3">
        <v>129.19999999999999</v>
      </c>
      <c r="C89" s="3"/>
      <c r="D89" s="2" t="s">
        <v>103</v>
      </c>
      <c r="E89" s="5"/>
      <c r="F89" s="5">
        <f t="shared" si="11"/>
        <v>0</v>
      </c>
      <c r="G89" s="5">
        <f t="shared" si="12"/>
        <v>0</v>
      </c>
      <c r="H89" s="5">
        <f t="shared" si="13"/>
        <v>0</v>
      </c>
      <c r="I89" s="5">
        <f t="shared" si="14"/>
        <v>0</v>
      </c>
      <c r="J89" s="5">
        <f t="shared" si="15"/>
        <v>0</v>
      </c>
      <c r="K89" s="5">
        <f t="shared" si="16"/>
        <v>0</v>
      </c>
      <c r="L89" s="5">
        <f t="shared" si="17"/>
        <v>0</v>
      </c>
      <c r="M89" s="86">
        <f t="shared" si="18"/>
        <v>0</v>
      </c>
      <c r="N89" s="86">
        <f t="shared" si="19"/>
        <v>0</v>
      </c>
      <c r="O89" s="86">
        <f t="shared" si="20"/>
        <v>0</v>
      </c>
      <c r="P89" s="86">
        <f t="shared" si="21"/>
        <v>0</v>
      </c>
      <c r="Q89" s="2" t="s">
        <v>93</v>
      </c>
    </row>
    <row r="90" spans="1:17" x14ac:dyDescent="0.35">
      <c r="A90" s="4">
        <v>815</v>
      </c>
      <c r="B90" s="3">
        <v>70.8</v>
      </c>
      <c r="C90" s="3"/>
      <c r="D90" s="2" t="s">
        <v>104</v>
      </c>
      <c r="E90" s="5">
        <v>2924667600</v>
      </c>
      <c r="F90" s="5">
        <f t="shared" si="11"/>
        <v>146233380</v>
      </c>
      <c r="G90" s="5">
        <f t="shared" si="12"/>
        <v>26297970.036164381</v>
      </c>
      <c r="H90" s="5">
        <f t="shared" si="13"/>
        <v>584933520</v>
      </c>
      <c r="I90" s="5">
        <f t="shared" si="14"/>
        <v>99230365.913424656</v>
      </c>
      <c r="J90" s="5">
        <f t="shared" si="15"/>
        <v>1169867040</v>
      </c>
      <c r="K90" s="5">
        <f t="shared" si="16"/>
        <v>140384044.80000001</v>
      </c>
      <c r="L90" s="5">
        <f t="shared" si="17"/>
        <v>146233380</v>
      </c>
      <c r="M90" s="86">
        <f t="shared" si="18"/>
        <v>8749964.4361643828</v>
      </c>
      <c r="N90" s="86">
        <f t="shared" si="19"/>
        <v>40945346.399999999</v>
      </c>
      <c r="O90" s="86">
        <f t="shared" si="20"/>
        <v>274662345.18575346</v>
      </c>
      <c r="P90" s="86">
        <f t="shared" si="21"/>
        <v>315607691.58575344</v>
      </c>
      <c r="Q90" s="2" t="s">
        <v>92</v>
      </c>
    </row>
    <row r="91" spans="1:17" x14ac:dyDescent="0.35">
      <c r="A91" s="4">
        <v>816</v>
      </c>
      <c r="B91" s="3">
        <v>70.8</v>
      </c>
      <c r="C91" s="3"/>
      <c r="D91" s="2" t="s">
        <v>104</v>
      </c>
      <c r="E91" s="5"/>
      <c r="F91" s="5">
        <f t="shared" si="11"/>
        <v>0</v>
      </c>
      <c r="G91" s="5">
        <f t="shared" si="12"/>
        <v>0</v>
      </c>
      <c r="H91" s="5">
        <f t="shared" si="13"/>
        <v>0</v>
      </c>
      <c r="I91" s="5">
        <f t="shared" si="14"/>
        <v>0</v>
      </c>
      <c r="J91" s="5">
        <f t="shared" si="15"/>
        <v>0</v>
      </c>
      <c r="K91" s="5">
        <f t="shared" si="16"/>
        <v>0</v>
      </c>
      <c r="L91" s="5">
        <f t="shared" si="17"/>
        <v>0</v>
      </c>
      <c r="M91" s="86">
        <f t="shared" si="18"/>
        <v>0</v>
      </c>
      <c r="N91" s="86">
        <f t="shared" si="19"/>
        <v>0</v>
      </c>
      <c r="O91" s="86">
        <f t="shared" si="20"/>
        <v>0</v>
      </c>
      <c r="P91" s="86">
        <f t="shared" si="21"/>
        <v>0</v>
      </c>
      <c r="Q91" s="2" t="s">
        <v>92</v>
      </c>
    </row>
    <row r="92" spans="1:17" x14ac:dyDescent="0.35">
      <c r="A92" s="4">
        <v>817</v>
      </c>
      <c r="B92" s="3">
        <v>70.8</v>
      </c>
      <c r="C92" s="3"/>
      <c r="D92" s="2" t="s">
        <v>104</v>
      </c>
      <c r="E92" s="5"/>
      <c r="F92" s="5">
        <f t="shared" si="11"/>
        <v>0</v>
      </c>
      <c r="G92" s="5">
        <f t="shared" si="12"/>
        <v>0</v>
      </c>
      <c r="H92" s="5">
        <f t="shared" si="13"/>
        <v>0</v>
      </c>
      <c r="I92" s="5">
        <f t="shared" si="14"/>
        <v>0</v>
      </c>
      <c r="J92" s="5">
        <f t="shared" si="15"/>
        <v>0</v>
      </c>
      <c r="K92" s="5">
        <f t="shared" si="16"/>
        <v>0</v>
      </c>
      <c r="L92" s="5">
        <f t="shared" si="17"/>
        <v>0</v>
      </c>
      <c r="M92" s="86">
        <f t="shared" si="18"/>
        <v>0</v>
      </c>
      <c r="N92" s="86">
        <f t="shared" si="19"/>
        <v>0</v>
      </c>
      <c r="O92" s="86">
        <f t="shared" si="20"/>
        <v>0</v>
      </c>
      <c r="P92" s="86">
        <f t="shared" si="21"/>
        <v>0</v>
      </c>
      <c r="Q92" s="2" t="s">
        <v>92</v>
      </c>
    </row>
    <row r="93" spans="1:17" x14ac:dyDescent="0.35">
      <c r="A93" s="4">
        <v>818</v>
      </c>
      <c r="B93" s="3">
        <v>70.8</v>
      </c>
      <c r="C93" s="3"/>
      <c r="D93" s="2" t="s">
        <v>104</v>
      </c>
      <c r="E93" s="5"/>
      <c r="F93" s="5">
        <f t="shared" si="11"/>
        <v>0</v>
      </c>
      <c r="G93" s="5">
        <f t="shared" si="12"/>
        <v>0</v>
      </c>
      <c r="H93" s="5">
        <f t="shared" si="13"/>
        <v>0</v>
      </c>
      <c r="I93" s="5">
        <f t="shared" si="14"/>
        <v>0</v>
      </c>
      <c r="J93" s="5">
        <f t="shared" si="15"/>
        <v>0</v>
      </c>
      <c r="K93" s="5">
        <f t="shared" si="16"/>
        <v>0</v>
      </c>
      <c r="L93" s="5">
        <f t="shared" si="17"/>
        <v>0</v>
      </c>
      <c r="M93" s="86">
        <f t="shared" si="18"/>
        <v>0</v>
      </c>
      <c r="N93" s="86">
        <f t="shared" si="19"/>
        <v>0</v>
      </c>
      <c r="O93" s="86">
        <f t="shared" si="20"/>
        <v>0</v>
      </c>
      <c r="P93" s="86">
        <f t="shared" si="21"/>
        <v>0</v>
      </c>
      <c r="Q93" s="2" t="s">
        <v>92</v>
      </c>
    </row>
    <row r="94" spans="1:17" x14ac:dyDescent="0.35">
      <c r="A94" s="4">
        <v>819</v>
      </c>
      <c r="B94" s="3">
        <v>46.5</v>
      </c>
      <c r="C94" s="3"/>
      <c r="D94" s="2" t="s">
        <v>105</v>
      </c>
      <c r="E94" s="5"/>
      <c r="F94" s="5">
        <f t="shared" si="11"/>
        <v>0</v>
      </c>
      <c r="G94" s="5">
        <f t="shared" si="12"/>
        <v>0</v>
      </c>
      <c r="H94" s="5">
        <f t="shared" si="13"/>
        <v>0</v>
      </c>
      <c r="I94" s="5">
        <f t="shared" si="14"/>
        <v>0</v>
      </c>
      <c r="J94" s="5">
        <f t="shared" si="15"/>
        <v>0</v>
      </c>
      <c r="K94" s="5">
        <f t="shared" si="16"/>
        <v>0</v>
      </c>
      <c r="L94" s="5">
        <f t="shared" si="17"/>
        <v>0</v>
      </c>
      <c r="M94" s="86">
        <f t="shared" si="18"/>
        <v>0</v>
      </c>
      <c r="N94" s="86">
        <f t="shared" si="19"/>
        <v>0</v>
      </c>
      <c r="O94" s="86">
        <f t="shared" si="20"/>
        <v>0</v>
      </c>
      <c r="P94" s="86">
        <f t="shared" si="21"/>
        <v>0</v>
      </c>
      <c r="Q94" s="2" t="s">
        <v>150</v>
      </c>
    </row>
    <row r="95" spans="1:17" x14ac:dyDescent="0.35">
      <c r="A95" s="4">
        <v>820</v>
      </c>
      <c r="B95" s="3">
        <v>30.3</v>
      </c>
      <c r="C95" s="3"/>
      <c r="D95" s="2" t="s">
        <v>106</v>
      </c>
      <c r="E95" s="5"/>
      <c r="F95" s="5">
        <f t="shared" si="11"/>
        <v>0</v>
      </c>
      <c r="G95" s="5">
        <f t="shared" si="12"/>
        <v>0</v>
      </c>
      <c r="H95" s="5">
        <f t="shared" si="13"/>
        <v>0</v>
      </c>
      <c r="I95" s="5">
        <f t="shared" si="14"/>
        <v>0</v>
      </c>
      <c r="J95" s="5">
        <f t="shared" si="15"/>
        <v>0</v>
      </c>
      <c r="K95" s="5">
        <f t="shared" si="16"/>
        <v>0</v>
      </c>
      <c r="L95" s="5">
        <f t="shared" si="17"/>
        <v>0</v>
      </c>
      <c r="M95" s="86">
        <f t="shared" si="18"/>
        <v>0</v>
      </c>
      <c r="N95" s="86">
        <f t="shared" si="19"/>
        <v>0</v>
      </c>
      <c r="O95" s="86">
        <f t="shared" si="20"/>
        <v>0</v>
      </c>
      <c r="P95" s="86">
        <f t="shared" si="21"/>
        <v>0</v>
      </c>
      <c r="Q95" s="2" t="s">
        <v>149</v>
      </c>
    </row>
    <row r="96" spans="1:17" x14ac:dyDescent="0.35">
      <c r="A96" s="4">
        <v>821</v>
      </c>
      <c r="B96" s="3">
        <v>66</v>
      </c>
      <c r="C96" s="3"/>
      <c r="D96" s="2" t="s">
        <v>107</v>
      </c>
      <c r="E96" s="5"/>
      <c r="F96" s="5">
        <f t="shared" si="11"/>
        <v>0</v>
      </c>
      <c r="G96" s="5">
        <f t="shared" si="12"/>
        <v>0</v>
      </c>
      <c r="H96" s="5">
        <f t="shared" si="13"/>
        <v>0</v>
      </c>
      <c r="I96" s="5">
        <f t="shared" si="14"/>
        <v>0</v>
      </c>
      <c r="J96" s="5">
        <f t="shared" si="15"/>
        <v>0</v>
      </c>
      <c r="K96" s="5">
        <f t="shared" si="16"/>
        <v>0</v>
      </c>
      <c r="L96" s="5">
        <f t="shared" si="17"/>
        <v>0</v>
      </c>
      <c r="M96" s="86">
        <f t="shared" si="18"/>
        <v>0</v>
      </c>
      <c r="N96" s="86">
        <f t="shared" si="19"/>
        <v>0</v>
      </c>
      <c r="O96" s="86">
        <f t="shared" si="20"/>
        <v>0</v>
      </c>
      <c r="P96" s="86">
        <f t="shared" si="21"/>
        <v>0</v>
      </c>
      <c r="Q96" s="2" t="s">
        <v>151</v>
      </c>
    </row>
    <row r="97" spans="1:17" x14ac:dyDescent="0.35">
      <c r="A97" s="4">
        <v>822</v>
      </c>
      <c r="B97" s="3">
        <v>70.8</v>
      </c>
      <c r="C97" s="3"/>
      <c r="D97" s="2" t="s">
        <v>104</v>
      </c>
      <c r="E97" s="5"/>
      <c r="F97" s="5">
        <f t="shared" si="11"/>
        <v>0</v>
      </c>
      <c r="G97" s="5">
        <f t="shared" si="12"/>
        <v>0</v>
      </c>
      <c r="H97" s="5">
        <f t="shared" si="13"/>
        <v>0</v>
      </c>
      <c r="I97" s="5">
        <f t="shared" si="14"/>
        <v>0</v>
      </c>
      <c r="J97" s="5">
        <f t="shared" si="15"/>
        <v>0</v>
      </c>
      <c r="K97" s="5">
        <f t="shared" si="16"/>
        <v>0</v>
      </c>
      <c r="L97" s="5">
        <f t="shared" si="17"/>
        <v>0</v>
      </c>
      <c r="M97" s="86">
        <f t="shared" si="18"/>
        <v>0</v>
      </c>
      <c r="N97" s="86">
        <f t="shared" si="19"/>
        <v>0</v>
      </c>
      <c r="O97" s="86">
        <f t="shared" si="20"/>
        <v>0</v>
      </c>
      <c r="P97" s="86">
        <f t="shared" si="21"/>
        <v>0</v>
      </c>
      <c r="Q97" s="2" t="s">
        <v>92</v>
      </c>
    </row>
    <row r="98" spans="1:17" x14ac:dyDescent="0.35">
      <c r="A98" s="4">
        <v>823</v>
      </c>
      <c r="B98" s="3">
        <v>70.8</v>
      </c>
      <c r="C98" s="3"/>
      <c r="D98" s="2" t="s">
        <v>104</v>
      </c>
      <c r="E98" s="5">
        <v>2924667600</v>
      </c>
      <c r="F98" s="5">
        <f t="shared" si="11"/>
        <v>146233380</v>
      </c>
      <c r="G98" s="5">
        <f t="shared" si="12"/>
        <v>26297970.036164381</v>
      </c>
      <c r="H98" s="5">
        <f t="shared" si="13"/>
        <v>584933520</v>
      </c>
      <c r="I98" s="5">
        <f t="shared" si="14"/>
        <v>99230365.913424656</v>
      </c>
      <c r="J98" s="5">
        <f t="shared" si="15"/>
        <v>1169867040</v>
      </c>
      <c r="K98" s="5">
        <f t="shared" si="16"/>
        <v>140384044.80000001</v>
      </c>
      <c r="L98" s="5">
        <f t="shared" si="17"/>
        <v>146233380</v>
      </c>
      <c r="M98" s="86">
        <f t="shared" si="18"/>
        <v>8749964.4361643828</v>
      </c>
      <c r="N98" s="86">
        <f t="shared" si="19"/>
        <v>40945346.399999999</v>
      </c>
      <c r="O98" s="86">
        <f t="shared" si="20"/>
        <v>274662345.18575346</v>
      </c>
      <c r="P98" s="86">
        <f t="shared" si="21"/>
        <v>315607691.58575344</v>
      </c>
      <c r="Q98" s="2" t="s">
        <v>92</v>
      </c>
    </row>
    <row r="99" spans="1:17" x14ac:dyDescent="0.35">
      <c r="A99" s="4">
        <v>824</v>
      </c>
      <c r="B99" s="3">
        <v>70.8</v>
      </c>
      <c r="C99" s="3"/>
      <c r="D99" s="2" t="s">
        <v>104</v>
      </c>
      <c r="E99" s="5">
        <v>2924667600</v>
      </c>
      <c r="F99" s="5">
        <f t="shared" si="11"/>
        <v>146233380</v>
      </c>
      <c r="G99" s="5">
        <f t="shared" si="12"/>
        <v>26297970.036164381</v>
      </c>
      <c r="H99" s="5">
        <f t="shared" si="13"/>
        <v>584933520</v>
      </c>
      <c r="I99" s="5">
        <f t="shared" si="14"/>
        <v>99230365.913424656</v>
      </c>
      <c r="J99" s="5">
        <f t="shared" si="15"/>
        <v>1169867040</v>
      </c>
      <c r="K99" s="5">
        <f t="shared" si="16"/>
        <v>140384044.80000001</v>
      </c>
      <c r="L99" s="5">
        <f t="shared" si="17"/>
        <v>146233380</v>
      </c>
      <c r="M99" s="86">
        <f t="shared" si="18"/>
        <v>8749964.4361643828</v>
      </c>
      <c r="N99" s="86">
        <f t="shared" si="19"/>
        <v>40945346.399999999</v>
      </c>
      <c r="O99" s="86">
        <f t="shared" si="20"/>
        <v>274662345.18575346</v>
      </c>
      <c r="P99" s="86">
        <f t="shared" si="21"/>
        <v>315607691.58575344</v>
      </c>
      <c r="Q99" s="2" t="s">
        <v>92</v>
      </c>
    </row>
    <row r="100" spans="1:17" x14ac:dyDescent="0.35">
      <c r="A100" s="4">
        <v>825</v>
      </c>
      <c r="B100" s="3">
        <v>70.7</v>
      </c>
      <c r="C100" s="3"/>
      <c r="D100" s="2" t="s">
        <v>104</v>
      </c>
      <c r="E100" s="5"/>
      <c r="F100" s="5">
        <f t="shared" si="11"/>
        <v>0</v>
      </c>
      <c r="G100" s="5">
        <f t="shared" si="12"/>
        <v>0</v>
      </c>
      <c r="H100" s="5">
        <f t="shared" si="13"/>
        <v>0</v>
      </c>
      <c r="I100" s="5">
        <f t="shared" si="14"/>
        <v>0</v>
      </c>
      <c r="J100" s="5">
        <f t="shared" si="15"/>
        <v>0</v>
      </c>
      <c r="K100" s="5">
        <f t="shared" si="16"/>
        <v>0</v>
      </c>
      <c r="L100" s="5">
        <f t="shared" si="17"/>
        <v>0</v>
      </c>
      <c r="M100" s="86">
        <f t="shared" si="18"/>
        <v>0</v>
      </c>
      <c r="N100" s="86">
        <f t="shared" si="19"/>
        <v>0</v>
      </c>
      <c r="O100" s="86">
        <f t="shared" si="20"/>
        <v>0</v>
      </c>
      <c r="P100" s="86">
        <f t="shared" si="21"/>
        <v>0</v>
      </c>
      <c r="Q100" s="2" t="s">
        <v>92</v>
      </c>
    </row>
    <row r="101" spans="1:17" x14ac:dyDescent="0.35">
      <c r="A101" s="4">
        <v>826</v>
      </c>
      <c r="B101" s="3">
        <v>70.8</v>
      </c>
      <c r="C101" s="3"/>
      <c r="D101" s="2" t="s">
        <v>104</v>
      </c>
      <c r="E101" s="5"/>
      <c r="F101" s="5">
        <f t="shared" si="11"/>
        <v>0</v>
      </c>
      <c r="G101" s="5">
        <f t="shared" si="12"/>
        <v>0</v>
      </c>
      <c r="H101" s="5">
        <f t="shared" si="13"/>
        <v>0</v>
      </c>
      <c r="I101" s="5">
        <f t="shared" si="14"/>
        <v>0</v>
      </c>
      <c r="J101" s="5">
        <f t="shared" si="15"/>
        <v>0</v>
      </c>
      <c r="K101" s="5">
        <f t="shared" si="16"/>
        <v>0</v>
      </c>
      <c r="L101" s="5">
        <f t="shared" si="17"/>
        <v>0</v>
      </c>
      <c r="M101" s="86">
        <f t="shared" si="18"/>
        <v>0</v>
      </c>
      <c r="N101" s="86">
        <f t="shared" si="19"/>
        <v>0</v>
      </c>
      <c r="O101" s="86">
        <f t="shared" si="20"/>
        <v>0</v>
      </c>
      <c r="P101" s="86">
        <f t="shared" si="21"/>
        <v>0</v>
      </c>
      <c r="Q101" s="2" t="s">
        <v>92</v>
      </c>
    </row>
    <row r="102" spans="1:17" x14ac:dyDescent="0.35">
      <c r="A102" s="4">
        <v>901</v>
      </c>
      <c r="B102" s="3">
        <v>102.7</v>
      </c>
      <c r="C102" s="3"/>
      <c r="D102" s="2" t="s">
        <v>96</v>
      </c>
      <c r="E102" s="5"/>
      <c r="F102" s="5">
        <f t="shared" si="11"/>
        <v>0</v>
      </c>
      <c r="G102" s="5">
        <f t="shared" si="12"/>
        <v>0</v>
      </c>
      <c r="H102" s="5">
        <f t="shared" si="13"/>
        <v>0</v>
      </c>
      <c r="I102" s="5">
        <f t="shared" si="14"/>
        <v>0</v>
      </c>
      <c r="J102" s="5">
        <f t="shared" si="15"/>
        <v>0</v>
      </c>
      <c r="K102" s="5">
        <f t="shared" si="16"/>
        <v>0</v>
      </c>
      <c r="L102" s="5">
        <f t="shared" si="17"/>
        <v>0</v>
      </c>
      <c r="M102" s="86">
        <f t="shared" si="18"/>
        <v>0</v>
      </c>
      <c r="N102" s="86">
        <f t="shared" si="19"/>
        <v>0</v>
      </c>
      <c r="O102" s="86">
        <f t="shared" si="20"/>
        <v>0</v>
      </c>
      <c r="P102" s="86">
        <f t="shared" si="21"/>
        <v>0</v>
      </c>
      <c r="Q102" s="2" t="s">
        <v>93</v>
      </c>
    </row>
    <row r="103" spans="1:17" x14ac:dyDescent="0.35">
      <c r="A103" s="4">
        <v>902</v>
      </c>
      <c r="B103" s="3">
        <v>31.9</v>
      </c>
      <c r="C103" s="3"/>
      <c r="D103" s="2" t="s">
        <v>97</v>
      </c>
      <c r="E103" s="5"/>
      <c r="F103" s="5">
        <f t="shared" si="11"/>
        <v>0</v>
      </c>
      <c r="G103" s="5">
        <f t="shared" si="12"/>
        <v>0</v>
      </c>
      <c r="H103" s="5">
        <f t="shared" si="13"/>
        <v>0</v>
      </c>
      <c r="I103" s="5">
        <f t="shared" si="14"/>
        <v>0</v>
      </c>
      <c r="J103" s="5">
        <f t="shared" si="15"/>
        <v>0</v>
      </c>
      <c r="K103" s="5">
        <f t="shared" si="16"/>
        <v>0</v>
      </c>
      <c r="L103" s="5">
        <f t="shared" si="17"/>
        <v>0</v>
      </c>
      <c r="M103" s="86">
        <f t="shared" si="18"/>
        <v>0</v>
      </c>
      <c r="N103" s="86">
        <f t="shared" si="19"/>
        <v>0</v>
      </c>
      <c r="O103" s="86">
        <f t="shared" si="20"/>
        <v>0</v>
      </c>
      <c r="P103" s="86">
        <f t="shared" si="21"/>
        <v>0</v>
      </c>
      <c r="Q103" s="2" t="s">
        <v>149</v>
      </c>
    </row>
    <row r="104" spans="1:17" x14ac:dyDescent="0.35">
      <c r="A104" s="4">
        <v>903</v>
      </c>
      <c r="B104" s="3">
        <v>31.9</v>
      </c>
      <c r="C104" s="3"/>
      <c r="D104" s="2" t="s">
        <v>97</v>
      </c>
      <c r="E104" s="5"/>
      <c r="F104" s="5">
        <f t="shared" si="11"/>
        <v>0</v>
      </c>
      <c r="G104" s="5">
        <f t="shared" si="12"/>
        <v>0</v>
      </c>
      <c r="H104" s="5">
        <f t="shared" si="13"/>
        <v>0</v>
      </c>
      <c r="I104" s="5">
        <f t="shared" si="14"/>
        <v>0</v>
      </c>
      <c r="J104" s="5">
        <f t="shared" si="15"/>
        <v>0</v>
      </c>
      <c r="K104" s="5">
        <f t="shared" si="16"/>
        <v>0</v>
      </c>
      <c r="L104" s="5">
        <f t="shared" si="17"/>
        <v>0</v>
      </c>
      <c r="M104" s="86">
        <f t="shared" si="18"/>
        <v>0</v>
      </c>
      <c r="N104" s="86">
        <f t="shared" si="19"/>
        <v>0</v>
      </c>
      <c r="O104" s="86">
        <f t="shared" si="20"/>
        <v>0</v>
      </c>
      <c r="P104" s="86">
        <f t="shared" si="21"/>
        <v>0</v>
      </c>
      <c r="Q104" s="2" t="s">
        <v>149</v>
      </c>
    </row>
    <row r="105" spans="1:17" x14ac:dyDescent="0.35">
      <c r="A105" s="4">
        <v>904</v>
      </c>
      <c r="B105" s="3">
        <v>36.5</v>
      </c>
      <c r="C105" s="3"/>
      <c r="D105" s="2" t="s">
        <v>98</v>
      </c>
      <c r="E105" s="5"/>
      <c r="F105" s="5">
        <f t="shared" si="11"/>
        <v>0</v>
      </c>
      <c r="G105" s="5">
        <f t="shared" si="12"/>
        <v>0</v>
      </c>
      <c r="H105" s="5">
        <f t="shared" si="13"/>
        <v>0</v>
      </c>
      <c r="I105" s="5">
        <f t="shared" si="14"/>
        <v>0</v>
      </c>
      <c r="J105" s="5">
        <f t="shared" si="15"/>
        <v>0</v>
      </c>
      <c r="K105" s="5">
        <f t="shared" si="16"/>
        <v>0</v>
      </c>
      <c r="L105" s="5">
        <f t="shared" si="17"/>
        <v>0</v>
      </c>
      <c r="M105" s="86">
        <f t="shared" si="18"/>
        <v>0</v>
      </c>
      <c r="N105" s="86">
        <f t="shared" si="19"/>
        <v>0</v>
      </c>
      <c r="O105" s="86">
        <f t="shared" si="20"/>
        <v>0</v>
      </c>
      <c r="P105" s="86">
        <f t="shared" si="21"/>
        <v>0</v>
      </c>
      <c r="Q105" s="2" t="s">
        <v>149</v>
      </c>
    </row>
    <row r="106" spans="1:17" x14ac:dyDescent="0.35">
      <c r="A106" s="4">
        <v>905</v>
      </c>
      <c r="B106" s="3">
        <v>107.2</v>
      </c>
      <c r="C106" s="3"/>
      <c r="D106" s="2" t="s">
        <v>99</v>
      </c>
      <c r="E106" s="5"/>
      <c r="F106" s="5">
        <f t="shared" si="11"/>
        <v>0</v>
      </c>
      <c r="G106" s="5">
        <f t="shared" si="12"/>
        <v>0</v>
      </c>
      <c r="H106" s="5">
        <f t="shared" si="13"/>
        <v>0</v>
      </c>
      <c r="I106" s="5">
        <f t="shared" si="14"/>
        <v>0</v>
      </c>
      <c r="J106" s="5">
        <f t="shared" si="15"/>
        <v>0</v>
      </c>
      <c r="K106" s="5">
        <f t="shared" si="16"/>
        <v>0</v>
      </c>
      <c r="L106" s="5">
        <f t="shared" si="17"/>
        <v>0</v>
      </c>
      <c r="M106" s="86">
        <f t="shared" si="18"/>
        <v>0</v>
      </c>
      <c r="N106" s="86">
        <f t="shared" si="19"/>
        <v>0</v>
      </c>
      <c r="O106" s="86">
        <f t="shared" si="20"/>
        <v>0</v>
      </c>
      <c r="P106" s="86">
        <f t="shared" si="21"/>
        <v>0</v>
      </c>
      <c r="Q106" s="2" t="s">
        <v>93</v>
      </c>
    </row>
    <row r="107" spans="1:17" x14ac:dyDescent="0.35">
      <c r="A107" s="4">
        <v>906</v>
      </c>
      <c r="B107" s="3">
        <v>48.6</v>
      </c>
      <c r="C107" s="3"/>
      <c r="D107" s="2" t="s">
        <v>100</v>
      </c>
      <c r="E107" s="5"/>
      <c r="F107" s="5">
        <f t="shared" si="11"/>
        <v>0</v>
      </c>
      <c r="G107" s="5">
        <f t="shared" si="12"/>
        <v>0</v>
      </c>
      <c r="H107" s="5">
        <f t="shared" si="13"/>
        <v>0</v>
      </c>
      <c r="I107" s="5">
        <f t="shared" si="14"/>
        <v>0</v>
      </c>
      <c r="J107" s="5">
        <f t="shared" si="15"/>
        <v>0</v>
      </c>
      <c r="K107" s="5">
        <f t="shared" si="16"/>
        <v>0</v>
      </c>
      <c r="L107" s="5">
        <f t="shared" si="17"/>
        <v>0</v>
      </c>
      <c r="M107" s="86">
        <f t="shared" si="18"/>
        <v>0</v>
      </c>
      <c r="N107" s="86">
        <f t="shared" si="19"/>
        <v>0</v>
      </c>
      <c r="O107" s="86">
        <f t="shared" si="20"/>
        <v>0</v>
      </c>
      <c r="P107" s="86">
        <f t="shared" si="21"/>
        <v>0</v>
      </c>
      <c r="Q107" s="2" t="s">
        <v>150</v>
      </c>
    </row>
    <row r="108" spans="1:17" x14ac:dyDescent="0.35">
      <c r="A108" s="4">
        <v>907</v>
      </c>
      <c r="B108" s="3">
        <v>73.8</v>
      </c>
      <c r="C108" s="3"/>
      <c r="D108" s="2" t="s">
        <v>101</v>
      </c>
      <c r="E108" s="5"/>
      <c r="F108" s="5">
        <f t="shared" si="11"/>
        <v>0</v>
      </c>
      <c r="G108" s="5">
        <f t="shared" si="12"/>
        <v>0</v>
      </c>
      <c r="H108" s="5">
        <f t="shared" si="13"/>
        <v>0</v>
      </c>
      <c r="I108" s="5">
        <f t="shared" si="14"/>
        <v>0</v>
      </c>
      <c r="J108" s="5">
        <f t="shared" si="15"/>
        <v>0</v>
      </c>
      <c r="K108" s="5">
        <f t="shared" si="16"/>
        <v>0</v>
      </c>
      <c r="L108" s="5">
        <f t="shared" si="17"/>
        <v>0</v>
      </c>
      <c r="M108" s="86">
        <f t="shared" si="18"/>
        <v>0</v>
      </c>
      <c r="N108" s="86">
        <f t="shared" si="19"/>
        <v>0</v>
      </c>
      <c r="O108" s="86">
        <f t="shared" si="20"/>
        <v>0</v>
      </c>
      <c r="P108" s="86">
        <f t="shared" si="21"/>
        <v>0</v>
      </c>
      <c r="Q108" s="2" t="s">
        <v>92</v>
      </c>
    </row>
    <row r="109" spans="1:17" x14ac:dyDescent="0.35">
      <c r="A109" s="4">
        <v>908</v>
      </c>
      <c r="B109" s="3">
        <v>73.8</v>
      </c>
      <c r="C109" s="3"/>
      <c r="D109" s="2" t="s">
        <v>101</v>
      </c>
      <c r="E109" s="5"/>
      <c r="F109" s="5">
        <f t="shared" si="11"/>
        <v>0</v>
      </c>
      <c r="G109" s="5">
        <f t="shared" si="12"/>
        <v>0</v>
      </c>
      <c r="H109" s="5">
        <f t="shared" si="13"/>
        <v>0</v>
      </c>
      <c r="I109" s="5">
        <f t="shared" si="14"/>
        <v>0</v>
      </c>
      <c r="J109" s="5">
        <f t="shared" si="15"/>
        <v>0</v>
      </c>
      <c r="K109" s="5">
        <f t="shared" si="16"/>
        <v>0</v>
      </c>
      <c r="L109" s="5">
        <f t="shared" si="17"/>
        <v>0</v>
      </c>
      <c r="M109" s="86">
        <f t="shared" si="18"/>
        <v>0</v>
      </c>
      <c r="N109" s="86">
        <f t="shared" si="19"/>
        <v>0</v>
      </c>
      <c r="O109" s="86">
        <f t="shared" si="20"/>
        <v>0</v>
      </c>
      <c r="P109" s="86">
        <f t="shared" si="21"/>
        <v>0</v>
      </c>
      <c r="Q109" s="2" t="s">
        <v>92</v>
      </c>
    </row>
    <row r="110" spans="1:17" x14ac:dyDescent="0.35">
      <c r="A110" s="4">
        <v>909</v>
      </c>
      <c r="B110" s="3">
        <v>73.8</v>
      </c>
      <c r="C110" s="3"/>
      <c r="D110" s="2" t="s">
        <v>101</v>
      </c>
      <c r="E110" s="5"/>
      <c r="F110" s="5">
        <f t="shared" si="11"/>
        <v>0</v>
      </c>
      <c r="G110" s="5">
        <f t="shared" si="12"/>
        <v>0</v>
      </c>
      <c r="H110" s="5">
        <f t="shared" si="13"/>
        <v>0</v>
      </c>
      <c r="I110" s="5">
        <f t="shared" si="14"/>
        <v>0</v>
      </c>
      <c r="J110" s="5">
        <f t="shared" si="15"/>
        <v>0</v>
      </c>
      <c r="K110" s="5">
        <f t="shared" si="16"/>
        <v>0</v>
      </c>
      <c r="L110" s="5">
        <f t="shared" si="17"/>
        <v>0</v>
      </c>
      <c r="M110" s="86">
        <f t="shared" si="18"/>
        <v>0</v>
      </c>
      <c r="N110" s="86">
        <f t="shared" si="19"/>
        <v>0</v>
      </c>
      <c r="O110" s="86">
        <f t="shared" si="20"/>
        <v>0</v>
      </c>
      <c r="P110" s="86">
        <f t="shared" si="21"/>
        <v>0</v>
      </c>
      <c r="Q110" s="2" t="s">
        <v>92</v>
      </c>
    </row>
    <row r="111" spans="1:17" x14ac:dyDescent="0.35">
      <c r="A111" s="4">
        <v>910</v>
      </c>
      <c r="B111" s="3">
        <v>67.7</v>
      </c>
      <c r="C111" s="3"/>
      <c r="D111" s="2" t="s">
        <v>102</v>
      </c>
      <c r="E111" s="5"/>
      <c r="F111" s="5">
        <f t="shared" si="11"/>
        <v>0</v>
      </c>
      <c r="G111" s="5">
        <f t="shared" si="12"/>
        <v>0</v>
      </c>
      <c r="H111" s="5">
        <f t="shared" si="13"/>
        <v>0</v>
      </c>
      <c r="I111" s="5">
        <f t="shared" si="14"/>
        <v>0</v>
      </c>
      <c r="J111" s="5">
        <f t="shared" si="15"/>
        <v>0</v>
      </c>
      <c r="K111" s="5">
        <f t="shared" si="16"/>
        <v>0</v>
      </c>
      <c r="L111" s="5">
        <f t="shared" si="17"/>
        <v>0</v>
      </c>
      <c r="M111" s="86">
        <f t="shared" si="18"/>
        <v>0</v>
      </c>
      <c r="N111" s="86">
        <f t="shared" si="19"/>
        <v>0</v>
      </c>
      <c r="O111" s="86">
        <f t="shared" si="20"/>
        <v>0</v>
      </c>
      <c r="P111" s="86">
        <f t="shared" si="21"/>
        <v>0</v>
      </c>
      <c r="Q111" s="2" t="s">
        <v>92</v>
      </c>
    </row>
    <row r="112" spans="1:17" x14ac:dyDescent="0.35">
      <c r="A112" s="4">
        <v>911</v>
      </c>
      <c r="B112" s="3">
        <v>68</v>
      </c>
      <c r="C112" s="3"/>
      <c r="D112" s="2" t="s">
        <v>102</v>
      </c>
      <c r="E112" s="5"/>
      <c r="F112" s="5">
        <f t="shared" si="11"/>
        <v>0</v>
      </c>
      <c r="G112" s="5">
        <f t="shared" si="12"/>
        <v>0</v>
      </c>
      <c r="H112" s="5">
        <f t="shared" si="13"/>
        <v>0</v>
      </c>
      <c r="I112" s="5">
        <f t="shared" si="14"/>
        <v>0</v>
      </c>
      <c r="J112" s="5">
        <f t="shared" si="15"/>
        <v>0</v>
      </c>
      <c r="K112" s="5">
        <f t="shared" si="16"/>
        <v>0</v>
      </c>
      <c r="L112" s="5">
        <f t="shared" si="17"/>
        <v>0</v>
      </c>
      <c r="M112" s="86">
        <f t="shared" si="18"/>
        <v>0</v>
      </c>
      <c r="N112" s="86">
        <f t="shared" si="19"/>
        <v>0</v>
      </c>
      <c r="O112" s="86">
        <f t="shared" si="20"/>
        <v>0</v>
      </c>
      <c r="P112" s="86">
        <f t="shared" si="21"/>
        <v>0</v>
      </c>
      <c r="Q112" s="2" t="s">
        <v>92</v>
      </c>
    </row>
    <row r="113" spans="1:17" x14ac:dyDescent="0.35">
      <c r="A113" s="4">
        <v>912</v>
      </c>
      <c r="B113" s="3">
        <v>52.2</v>
      </c>
      <c r="C113" s="3"/>
      <c r="D113" s="2" t="s">
        <v>111</v>
      </c>
      <c r="E113" s="5"/>
      <c r="F113" s="5">
        <f t="shared" si="11"/>
        <v>0</v>
      </c>
      <c r="G113" s="5">
        <f t="shared" si="12"/>
        <v>0</v>
      </c>
      <c r="H113" s="5">
        <f t="shared" si="13"/>
        <v>0</v>
      </c>
      <c r="I113" s="5">
        <f t="shared" si="14"/>
        <v>0</v>
      </c>
      <c r="J113" s="5">
        <f t="shared" si="15"/>
        <v>0</v>
      </c>
      <c r="K113" s="5">
        <f t="shared" si="16"/>
        <v>0</v>
      </c>
      <c r="L113" s="5">
        <f t="shared" si="17"/>
        <v>0</v>
      </c>
      <c r="M113" s="86">
        <f t="shared" si="18"/>
        <v>0</v>
      </c>
      <c r="N113" s="86">
        <f t="shared" si="19"/>
        <v>0</v>
      </c>
      <c r="O113" s="86">
        <f t="shared" si="20"/>
        <v>0</v>
      </c>
      <c r="P113" s="86">
        <f t="shared" si="21"/>
        <v>0</v>
      </c>
      <c r="Q113" s="2" t="s">
        <v>150</v>
      </c>
    </row>
    <row r="114" spans="1:17" x14ac:dyDescent="0.35">
      <c r="A114" s="4" t="s">
        <v>49</v>
      </c>
      <c r="B114" s="3">
        <v>73.8</v>
      </c>
      <c r="C114" s="3"/>
      <c r="D114" s="2" t="s">
        <v>101</v>
      </c>
      <c r="E114" s="5"/>
      <c r="F114" s="5">
        <f t="shared" si="11"/>
        <v>0</v>
      </c>
      <c r="G114" s="5">
        <f t="shared" si="12"/>
        <v>0</v>
      </c>
      <c r="H114" s="5">
        <f t="shared" si="13"/>
        <v>0</v>
      </c>
      <c r="I114" s="5">
        <f t="shared" si="14"/>
        <v>0</v>
      </c>
      <c r="J114" s="5">
        <f t="shared" si="15"/>
        <v>0</v>
      </c>
      <c r="K114" s="5">
        <f t="shared" si="16"/>
        <v>0</v>
      </c>
      <c r="L114" s="5">
        <f t="shared" si="17"/>
        <v>0</v>
      </c>
      <c r="M114" s="86">
        <f t="shared" si="18"/>
        <v>0</v>
      </c>
      <c r="N114" s="86">
        <f t="shared" si="19"/>
        <v>0</v>
      </c>
      <c r="O114" s="86">
        <f t="shared" si="20"/>
        <v>0</v>
      </c>
      <c r="P114" s="86">
        <f t="shared" si="21"/>
        <v>0</v>
      </c>
      <c r="Q114" s="2" t="s">
        <v>92</v>
      </c>
    </row>
    <row r="115" spans="1:17" x14ac:dyDescent="0.35">
      <c r="A115" s="4" t="s">
        <v>56</v>
      </c>
      <c r="B115" s="3">
        <v>129.19999999999999</v>
      </c>
      <c r="C115" s="3"/>
      <c r="D115" s="2" t="s">
        <v>103</v>
      </c>
      <c r="E115" s="5"/>
      <c r="F115" s="5">
        <f t="shared" si="11"/>
        <v>0</v>
      </c>
      <c r="G115" s="5">
        <f t="shared" si="12"/>
        <v>0</v>
      </c>
      <c r="H115" s="5">
        <f t="shared" si="13"/>
        <v>0</v>
      </c>
      <c r="I115" s="5">
        <f t="shared" si="14"/>
        <v>0</v>
      </c>
      <c r="J115" s="5">
        <f t="shared" si="15"/>
        <v>0</v>
      </c>
      <c r="K115" s="5">
        <f t="shared" si="16"/>
        <v>0</v>
      </c>
      <c r="L115" s="5">
        <f t="shared" si="17"/>
        <v>0</v>
      </c>
      <c r="M115" s="86">
        <f t="shared" si="18"/>
        <v>0</v>
      </c>
      <c r="N115" s="86">
        <f t="shared" si="19"/>
        <v>0</v>
      </c>
      <c r="O115" s="86">
        <f t="shared" si="20"/>
        <v>0</v>
      </c>
      <c r="P115" s="86">
        <f t="shared" si="21"/>
        <v>0</v>
      </c>
      <c r="Q115" s="2" t="s">
        <v>93</v>
      </c>
    </row>
    <row r="116" spans="1:17" x14ac:dyDescent="0.35">
      <c r="A116" s="4">
        <v>915</v>
      </c>
      <c r="B116" s="3">
        <v>70.8</v>
      </c>
      <c r="C116" s="3"/>
      <c r="D116" s="2" t="s">
        <v>104</v>
      </c>
      <c r="E116" s="5"/>
      <c r="F116" s="5">
        <f t="shared" si="11"/>
        <v>0</v>
      </c>
      <c r="G116" s="5">
        <f t="shared" si="12"/>
        <v>0</v>
      </c>
      <c r="H116" s="5">
        <f t="shared" si="13"/>
        <v>0</v>
      </c>
      <c r="I116" s="5">
        <f t="shared" si="14"/>
        <v>0</v>
      </c>
      <c r="J116" s="5">
        <f t="shared" si="15"/>
        <v>0</v>
      </c>
      <c r="K116" s="5">
        <f t="shared" si="16"/>
        <v>0</v>
      </c>
      <c r="L116" s="5">
        <f t="shared" si="17"/>
        <v>0</v>
      </c>
      <c r="M116" s="86">
        <f t="shared" si="18"/>
        <v>0</v>
      </c>
      <c r="N116" s="86">
        <f t="shared" si="19"/>
        <v>0</v>
      </c>
      <c r="O116" s="86">
        <f t="shared" si="20"/>
        <v>0</v>
      </c>
      <c r="P116" s="86">
        <f t="shared" si="21"/>
        <v>0</v>
      </c>
      <c r="Q116" s="2" t="s">
        <v>92</v>
      </c>
    </row>
    <row r="117" spans="1:17" x14ac:dyDescent="0.35">
      <c r="A117" s="4">
        <v>916</v>
      </c>
      <c r="B117" s="3">
        <v>70.8</v>
      </c>
      <c r="C117" s="3"/>
      <c r="D117" s="2" t="s">
        <v>104</v>
      </c>
      <c r="E117" s="5"/>
      <c r="F117" s="5">
        <f t="shared" si="11"/>
        <v>0</v>
      </c>
      <c r="G117" s="5">
        <f t="shared" si="12"/>
        <v>0</v>
      </c>
      <c r="H117" s="5">
        <f t="shared" si="13"/>
        <v>0</v>
      </c>
      <c r="I117" s="5">
        <f t="shared" si="14"/>
        <v>0</v>
      </c>
      <c r="J117" s="5">
        <f t="shared" si="15"/>
        <v>0</v>
      </c>
      <c r="K117" s="5">
        <f t="shared" si="16"/>
        <v>0</v>
      </c>
      <c r="L117" s="5">
        <f t="shared" si="17"/>
        <v>0</v>
      </c>
      <c r="M117" s="86">
        <f t="shared" si="18"/>
        <v>0</v>
      </c>
      <c r="N117" s="86">
        <f t="shared" si="19"/>
        <v>0</v>
      </c>
      <c r="O117" s="86">
        <f t="shared" si="20"/>
        <v>0</v>
      </c>
      <c r="P117" s="86">
        <f t="shared" si="21"/>
        <v>0</v>
      </c>
      <c r="Q117" s="2" t="s">
        <v>92</v>
      </c>
    </row>
    <row r="118" spans="1:17" x14ac:dyDescent="0.35">
      <c r="A118" s="4">
        <v>917</v>
      </c>
      <c r="B118" s="3">
        <v>70.8</v>
      </c>
      <c r="C118" s="3"/>
      <c r="D118" s="2" t="s">
        <v>104</v>
      </c>
      <c r="E118" s="5"/>
      <c r="F118" s="5">
        <f t="shared" si="11"/>
        <v>0</v>
      </c>
      <c r="G118" s="5">
        <f t="shared" si="12"/>
        <v>0</v>
      </c>
      <c r="H118" s="5">
        <f t="shared" si="13"/>
        <v>0</v>
      </c>
      <c r="I118" s="5">
        <f t="shared" si="14"/>
        <v>0</v>
      </c>
      <c r="J118" s="5">
        <f t="shared" si="15"/>
        <v>0</v>
      </c>
      <c r="K118" s="5">
        <f t="shared" si="16"/>
        <v>0</v>
      </c>
      <c r="L118" s="5">
        <f t="shared" si="17"/>
        <v>0</v>
      </c>
      <c r="M118" s="86">
        <f t="shared" si="18"/>
        <v>0</v>
      </c>
      <c r="N118" s="86">
        <f t="shared" si="19"/>
        <v>0</v>
      </c>
      <c r="O118" s="86">
        <f t="shared" si="20"/>
        <v>0</v>
      </c>
      <c r="P118" s="86">
        <f t="shared" si="21"/>
        <v>0</v>
      </c>
      <c r="Q118" s="2" t="s">
        <v>92</v>
      </c>
    </row>
    <row r="119" spans="1:17" x14ac:dyDescent="0.35">
      <c r="A119" s="4">
        <v>918</v>
      </c>
      <c r="B119" s="3">
        <v>70.8</v>
      </c>
      <c r="C119" s="3"/>
      <c r="D119" s="2" t="s">
        <v>104</v>
      </c>
      <c r="E119" s="5"/>
      <c r="F119" s="5">
        <f t="shared" si="11"/>
        <v>0</v>
      </c>
      <c r="G119" s="5">
        <f t="shared" si="12"/>
        <v>0</v>
      </c>
      <c r="H119" s="5">
        <f t="shared" si="13"/>
        <v>0</v>
      </c>
      <c r="I119" s="5">
        <f t="shared" si="14"/>
        <v>0</v>
      </c>
      <c r="J119" s="5">
        <f t="shared" si="15"/>
        <v>0</v>
      </c>
      <c r="K119" s="5">
        <f t="shared" si="16"/>
        <v>0</v>
      </c>
      <c r="L119" s="5">
        <f t="shared" si="17"/>
        <v>0</v>
      </c>
      <c r="M119" s="86">
        <f t="shared" si="18"/>
        <v>0</v>
      </c>
      <c r="N119" s="86">
        <f t="shared" si="19"/>
        <v>0</v>
      </c>
      <c r="O119" s="86">
        <f t="shared" si="20"/>
        <v>0</v>
      </c>
      <c r="P119" s="86">
        <f t="shared" si="21"/>
        <v>0</v>
      </c>
      <c r="Q119" s="2" t="s">
        <v>92</v>
      </c>
    </row>
    <row r="120" spans="1:17" x14ac:dyDescent="0.35">
      <c r="A120" s="4">
        <v>919</v>
      </c>
      <c r="B120" s="3">
        <v>46.5</v>
      </c>
      <c r="C120" s="3"/>
      <c r="D120" s="2" t="s">
        <v>105</v>
      </c>
      <c r="E120" s="5"/>
      <c r="F120" s="5">
        <f t="shared" si="11"/>
        <v>0</v>
      </c>
      <c r="G120" s="5">
        <f t="shared" si="12"/>
        <v>0</v>
      </c>
      <c r="H120" s="5">
        <f t="shared" si="13"/>
        <v>0</v>
      </c>
      <c r="I120" s="5">
        <f t="shared" si="14"/>
        <v>0</v>
      </c>
      <c r="J120" s="5">
        <f t="shared" si="15"/>
        <v>0</v>
      </c>
      <c r="K120" s="5">
        <f t="shared" si="16"/>
        <v>0</v>
      </c>
      <c r="L120" s="5">
        <f t="shared" si="17"/>
        <v>0</v>
      </c>
      <c r="M120" s="86">
        <f t="shared" si="18"/>
        <v>0</v>
      </c>
      <c r="N120" s="86">
        <f t="shared" si="19"/>
        <v>0</v>
      </c>
      <c r="O120" s="86">
        <f t="shared" si="20"/>
        <v>0</v>
      </c>
      <c r="P120" s="86">
        <f t="shared" si="21"/>
        <v>0</v>
      </c>
      <c r="Q120" s="2" t="s">
        <v>150</v>
      </c>
    </row>
    <row r="121" spans="1:17" x14ac:dyDescent="0.35">
      <c r="A121" s="4">
        <v>920</v>
      </c>
      <c r="B121" s="3">
        <v>30.3</v>
      </c>
      <c r="C121" s="3"/>
      <c r="D121" s="2" t="s">
        <v>106</v>
      </c>
      <c r="E121" s="5"/>
      <c r="F121" s="5">
        <f t="shared" si="11"/>
        <v>0</v>
      </c>
      <c r="G121" s="5">
        <f t="shared" si="12"/>
        <v>0</v>
      </c>
      <c r="H121" s="5">
        <f t="shared" si="13"/>
        <v>0</v>
      </c>
      <c r="I121" s="5">
        <f t="shared" si="14"/>
        <v>0</v>
      </c>
      <c r="J121" s="5">
        <f t="shared" si="15"/>
        <v>0</v>
      </c>
      <c r="K121" s="5">
        <f t="shared" si="16"/>
        <v>0</v>
      </c>
      <c r="L121" s="5">
        <f t="shared" si="17"/>
        <v>0</v>
      </c>
      <c r="M121" s="86">
        <f t="shared" si="18"/>
        <v>0</v>
      </c>
      <c r="N121" s="86">
        <f t="shared" si="19"/>
        <v>0</v>
      </c>
      <c r="O121" s="86">
        <f t="shared" si="20"/>
        <v>0</v>
      </c>
      <c r="P121" s="86">
        <f t="shared" si="21"/>
        <v>0</v>
      </c>
      <c r="Q121" s="2" t="s">
        <v>149</v>
      </c>
    </row>
    <row r="122" spans="1:17" x14ac:dyDescent="0.35">
      <c r="A122" s="4">
        <v>921</v>
      </c>
      <c r="B122" s="3">
        <v>66</v>
      </c>
      <c r="C122" s="3"/>
      <c r="D122" s="2" t="s">
        <v>107</v>
      </c>
      <c r="E122" s="5"/>
      <c r="F122" s="5">
        <f t="shared" si="11"/>
        <v>0</v>
      </c>
      <c r="G122" s="5">
        <f t="shared" si="12"/>
        <v>0</v>
      </c>
      <c r="H122" s="5">
        <f t="shared" si="13"/>
        <v>0</v>
      </c>
      <c r="I122" s="5">
        <f t="shared" si="14"/>
        <v>0</v>
      </c>
      <c r="J122" s="5">
        <f t="shared" si="15"/>
        <v>0</v>
      </c>
      <c r="K122" s="5">
        <f t="shared" si="16"/>
        <v>0</v>
      </c>
      <c r="L122" s="5">
        <f t="shared" si="17"/>
        <v>0</v>
      </c>
      <c r="M122" s="86">
        <f t="shared" si="18"/>
        <v>0</v>
      </c>
      <c r="N122" s="86">
        <f t="shared" si="19"/>
        <v>0</v>
      </c>
      <c r="O122" s="86">
        <f t="shared" si="20"/>
        <v>0</v>
      </c>
      <c r="P122" s="86">
        <f t="shared" si="21"/>
        <v>0</v>
      </c>
      <c r="Q122" s="2" t="s">
        <v>151</v>
      </c>
    </row>
    <row r="123" spans="1:17" x14ac:dyDescent="0.35">
      <c r="A123" s="4">
        <v>922</v>
      </c>
      <c r="B123" s="3">
        <v>70.8</v>
      </c>
      <c r="C123" s="3"/>
      <c r="D123" s="2" t="s">
        <v>104</v>
      </c>
      <c r="E123" s="5"/>
      <c r="F123" s="5">
        <f t="shared" si="11"/>
        <v>0</v>
      </c>
      <c r="G123" s="5">
        <f t="shared" si="12"/>
        <v>0</v>
      </c>
      <c r="H123" s="5">
        <f t="shared" si="13"/>
        <v>0</v>
      </c>
      <c r="I123" s="5">
        <f t="shared" si="14"/>
        <v>0</v>
      </c>
      <c r="J123" s="5">
        <f t="shared" si="15"/>
        <v>0</v>
      </c>
      <c r="K123" s="5">
        <f t="shared" si="16"/>
        <v>0</v>
      </c>
      <c r="L123" s="5">
        <f t="shared" si="17"/>
        <v>0</v>
      </c>
      <c r="M123" s="86">
        <f t="shared" si="18"/>
        <v>0</v>
      </c>
      <c r="N123" s="86">
        <f t="shared" si="19"/>
        <v>0</v>
      </c>
      <c r="O123" s="86">
        <f t="shared" si="20"/>
        <v>0</v>
      </c>
      <c r="P123" s="86">
        <f t="shared" si="21"/>
        <v>0</v>
      </c>
      <c r="Q123" s="2" t="s">
        <v>92</v>
      </c>
    </row>
    <row r="124" spans="1:17" x14ac:dyDescent="0.35">
      <c r="A124" s="4">
        <v>923</v>
      </c>
      <c r="B124" s="3">
        <v>70.8</v>
      </c>
      <c r="C124" s="3"/>
      <c r="D124" s="2" t="s">
        <v>104</v>
      </c>
      <c r="E124" s="5"/>
      <c r="F124" s="5">
        <f t="shared" si="11"/>
        <v>0</v>
      </c>
      <c r="G124" s="5">
        <f t="shared" si="12"/>
        <v>0</v>
      </c>
      <c r="H124" s="5">
        <f t="shared" si="13"/>
        <v>0</v>
      </c>
      <c r="I124" s="5">
        <f t="shared" si="14"/>
        <v>0</v>
      </c>
      <c r="J124" s="5">
        <f t="shared" si="15"/>
        <v>0</v>
      </c>
      <c r="K124" s="5">
        <f t="shared" si="16"/>
        <v>0</v>
      </c>
      <c r="L124" s="5">
        <f t="shared" si="17"/>
        <v>0</v>
      </c>
      <c r="M124" s="86">
        <f t="shared" si="18"/>
        <v>0</v>
      </c>
      <c r="N124" s="86">
        <f t="shared" si="19"/>
        <v>0</v>
      </c>
      <c r="O124" s="86">
        <f t="shared" si="20"/>
        <v>0</v>
      </c>
      <c r="P124" s="86">
        <f t="shared" si="21"/>
        <v>0</v>
      </c>
      <c r="Q124" s="2" t="s">
        <v>92</v>
      </c>
    </row>
    <row r="125" spans="1:17" x14ac:dyDescent="0.35">
      <c r="A125" s="4">
        <v>924</v>
      </c>
      <c r="B125" s="3">
        <v>70.8</v>
      </c>
      <c r="C125" s="3"/>
      <c r="D125" s="2" t="s">
        <v>104</v>
      </c>
      <c r="E125" s="5"/>
      <c r="F125" s="5">
        <f t="shared" si="11"/>
        <v>0</v>
      </c>
      <c r="G125" s="5">
        <f t="shared" si="12"/>
        <v>0</v>
      </c>
      <c r="H125" s="5">
        <f t="shared" si="13"/>
        <v>0</v>
      </c>
      <c r="I125" s="5">
        <f t="shared" si="14"/>
        <v>0</v>
      </c>
      <c r="J125" s="5">
        <f t="shared" si="15"/>
        <v>0</v>
      </c>
      <c r="K125" s="5">
        <f t="shared" si="16"/>
        <v>0</v>
      </c>
      <c r="L125" s="5">
        <f t="shared" si="17"/>
        <v>0</v>
      </c>
      <c r="M125" s="86">
        <f t="shared" si="18"/>
        <v>0</v>
      </c>
      <c r="N125" s="86">
        <f t="shared" si="19"/>
        <v>0</v>
      </c>
      <c r="O125" s="86">
        <f t="shared" si="20"/>
        <v>0</v>
      </c>
      <c r="P125" s="86">
        <f t="shared" si="21"/>
        <v>0</v>
      </c>
      <c r="Q125" s="2" t="s">
        <v>92</v>
      </c>
    </row>
    <row r="126" spans="1:17" x14ac:dyDescent="0.35">
      <c r="A126" s="4">
        <v>925</v>
      </c>
      <c r="B126" s="3">
        <v>70.7</v>
      </c>
      <c r="C126" s="3"/>
      <c r="D126" s="2" t="s">
        <v>104</v>
      </c>
      <c r="E126" s="5"/>
      <c r="F126" s="5">
        <f t="shared" si="11"/>
        <v>0</v>
      </c>
      <c r="G126" s="5">
        <f t="shared" si="12"/>
        <v>0</v>
      </c>
      <c r="H126" s="5">
        <f t="shared" si="13"/>
        <v>0</v>
      </c>
      <c r="I126" s="5">
        <f t="shared" si="14"/>
        <v>0</v>
      </c>
      <c r="J126" s="5">
        <f t="shared" si="15"/>
        <v>0</v>
      </c>
      <c r="K126" s="5">
        <f t="shared" si="16"/>
        <v>0</v>
      </c>
      <c r="L126" s="5">
        <f t="shared" si="17"/>
        <v>0</v>
      </c>
      <c r="M126" s="86">
        <f t="shared" si="18"/>
        <v>0</v>
      </c>
      <c r="N126" s="86">
        <f t="shared" si="19"/>
        <v>0</v>
      </c>
      <c r="O126" s="86">
        <f t="shared" si="20"/>
        <v>0</v>
      </c>
      <c r="P126" s="86">
        <f t="shared" si="21"/>
        <v>0</v>
      </c>
      <c r="Q126" s="2" t="s">
        <v>92</v>
      </c>
    </row>
    <row r="127" spans="1:17" x14ac:dyDescent="0.35">
      <c r="A127" s="4">
        <v>926</v>
      </c>
      <c r="B127" s="3">
        <v>70.8</v>
      </c>
      <c r="C127" s="3"/>
      <c r="D127" s="2" t="s">
        <v>104</v>
      </c>
      <c r="E127" s="5">
        <v>2884245360</v>
      </c>
      <c r="F127" s="5">
        <f t="shared" si="11"/>
        <v>144212268</v>
      </c>
      <c r="G127" s="5">
        <f t="shared" si="12"/>
        <v>25934502.113753427</v>
      </c>
      <c r="H127" s="5">
        <f t="shared" si="13"/>
        <v>576849072</v>
      </c>
      <c r="I127" s="5">
        <f t="shared" si="14"/>
        <v>97858889.145863011</v>
      </c>
      <c r="J127" s="5">
        <f t="shared" si="15"/>
        <v>1153698144</v>
      </c>
      <c r="K127" s="5">
        <f t="shared" si="16"/>
        <v>138443777.28</v>
      </c>
      <c r="L127" s="5">
        <f t="shared" si="17"/>
        <v>144212268</v>
      </c>
      <c r="M127" s="86">
        <f t="shared" si="18"/>
        <v>8629029.9537534248</v>
      </c>
      <c r="N127" s="86">
        <f t="shared" si="19"/>
        <v>40379435.039999999</v>
      </c>
      <c r="O127" s="86">
        <f t="shared" si="20"/>
        <v>270866198.49336988</v>
      </c>
      <c r="P127" s="86">
        <f t="shared" si="21"/>
        <v>311245633.5333699</v>
      </c>
      <c r="Q127" s="2" t="s">
        <v>92</v>
      </c>
    </row>
    <row r="128" spans="1:17" x14ac:dyDescent="0.35">
      <c r="A128" s="4">
        <v>1001</v>
      </c>
      <c r="B128" s="3">
        <v>102.7</v>
      </c>
      <c r="C128" s="3"/>
      <c r="D128" s="2" t="s">
        <v>96</v>
      </c>
      <c r="E128" s="5"/>
      <c r="F128" s="5">
        <f t="shared" si="11"/>
        <v>0</v>
      </c>
      <c r="G128" s="5">
        <f t="shared" si="12"/>
        <v>0</v>
      </c>
      <c r="H128" s="5">
        <f t="shared" si="13"/>
        <v>0</v>
      </c>
      <c r="I128" s="5">
        <f t="shared" si="14"/>
        <v>0</v>
      </c>
      <c r="J128" s="5">
        <f t="shared" si="15"/>
        <v>0</v>
      </c>
      <c r="K128" s="5">
        <f t="shared" si="16"/>
        <v>0</v>
      </c>
      <c r="L128" s="5">
        <f t="shared" si="17"/>
        <v>0</v>
      </c>
      <c r="M128" s="86">
        <f t="shared" si="18"/>
        <v>0</v>
      </c>
      <c r="N128" s="86">
        <f t="shared" si="19"/>
        <v>0</v>
      </c>
      <c r="O128" s="86">
        <f t="shared" si="20"/>
        <v>0</v>
      </c>
      <c r="P128" s="86">
        <f t="shared" si="21"/>
        <v>0</v>
      </c>
      <c r="Q128" s="2" t="s">
        <v>93</v>
      </c>
    </row>
    <row r="129" spans="1:17" x14ac:dyDescent="0.35">
      <c r="A129" s="4">
        <v>1002</v>
      </c>
      <c r="B129" s="3">
        <v>31.9</v>
      </c>
      <c r="C129" s="3"/>
      <c r="D129" s="2" t="s">
        <v>97</v>
      </c>
      <c r="E129" s="5"/>
      <c r="F129" s="5">
        <f t="shared" si="11"/>
        <v>0</v>
      </c>
      <c r="G129" s="5">
        <f t="shared" si="12"/>
        <v>0</v>
      </c>
      <c r="H129" s="5">
        <f t="shared" si="13"/>
        <v>0</v>
      </c>
      <c r="I129" s="5">
        <f t="shared" si="14"/>
        <v>0</v>
      </c>
      <c r="J129" s="5">
        <f t="shared" si="15"/>
        <v>0</v>
      </c>
      <c r="K129" s="5">
        <f t="shared" si="16"/>
        <v>0</v>
      </c>
      <c r="L129" s="5">
        <f t="shared" si="17"/>
        <v>0</v>
      </c>
      <c r="M129" s="86">
        <f t="shared" si="18"/>
        <v>0</v>
      </c>
      <c r="N129" s="86">
        <f t="shared" si="19"/>
        <v>0</v>
      </c>
      <c r="O129" s="86">
        <f t="shared" si="20"/>
        <v>0</v>
      </c>
      <c r="P129" s="86">
        <f t="shared" si="21"/>
        <v>0</v>
      </c>
      <c r="Q129" s="2" t="s">
        <v>149</v>
      </c>
    </row>
    <row r="130" spans="1:17" x14ac:dyDescent="0.35">
      <c r="A130" s="4">
        <v>1003</v>
      </c>
      <c r="B130" s="3">
        <v>31.9</v>
      </c>
      <c r="C130" s="3"/>
      <c r="D130" s="2" t="s">
        <v>97</v>
      </c>
      <c r="E130" s="5"/>
      <c r="F130" s="5">
        <f t="shared" si="11"/>
        <v>0</v>
      </c>
      <c r="G130" s="5">
        <f t="shared" si="12"/>
        <v>0</v>
      </c>
      <c r="H130" s="5">
        <f t="shared" si="13"/>
        <v>0</v>
      </c>
      <c r="I130" s="5">
        <f t="shared" si="14"/>
        <v>0</v>
      </c>
      <c r="J130" s="5">
        <f t="shared" si="15"/>
        <v>0</v>
      </c>
      <c r="K130" s="5">
        <f t="shared" si="16"/>
        <v>0</v>
      </c>
      <c r="L130" s="5">
        <f t="shared" si="17"/>
        <v>0</v>
      </c>
      <c r="M130" s="86">
        <f t="shared" si="18"/>
        <v>0</v>
      </c>
      <c r="N130" s="86">
        <f t="shared" si="19"/>
        <v>0</v>
      </c>
      <c r="O130" s="86">
        <f t="shared" si="20"/>
        <v>0</v>
      </c>
      <c r="P130" s="86">
        <f t="shared" si="21"/>
        <v>0</v>
      </c>
      <c r="Q130" s="2" t="s">
        <v>149</v>
      </c>
    </row>
    <row r="131" spans="1:17" x14ac:dyDescent="0.35">
      <c r="A131" s="4">
        <v>1004</v>
      </c>
      <c r="B131" s="3">
        <v>36.5</v>
      </c>
      <c r="C131" s="3"/>
      <c r="D131" s="2" t="s">
        <v>98</v>
      </c>
      <c r="E131" s="5"/>
      <c r="F131" s="5">
        <f t="shared" si="11"/>
        <v>0</v>
      </c>
      <c r="G131" s="5">
        <f t="shared" si="12"/>
        <v>0</v>
      </c>
      <c r="H131" s="5">
        <f t="shared" si="13"/>
        <v>0</v>
      </c>
      <c r="I131" s="5">
        <f t="shared" si="14"/>
        <v>0</v>
      </c>
      <c r="J131" s="5">
        <f t="shared" si="15"/>
        <v>0</v>
      </c>
      <c r="K131" s="5">
        <f t="shared" si="16"/>
        <v>0</v>
      </c>
      <c r="L131" s="5">
        <f t="shared" si="17"/>
        <v>0</v>
      </c>
      <c r="M131" s="86">
        <f t="shared" si="18"/>
        <v>0</v>
      </c>
      <c r="N131" s="86">
        <f t="shared" si="19"/>
        <v>0</v>
      </c>
      <c r="O131" s="86">
        <f t="shared" si="20"/>
        <v>0</v>
      </c>
      <c r="P131" s="86">
        <f t="shared" si="21"/>
        <v>0</v>
      </c>
      <c r="Q131" s="2" t="s">
        <v>149</v>
      </c>
    </row>
    <row r="132" spans="1:17" x14ac:dyDescent="0.35">
      <c r="A132" s="4">
        <v>1005</v>
      </c>
      <c r="B132" s="3">
        <v>107.2</v>
      </c>
      <c r="C132" s="3"/>
      <c r="D132" s="2" t="s">
        <v>99</v>
      </c>
      <c r="E132" s="5"/>
      <c r="F132" s="5">
        <f t="shared" si="11"/>
        <v>0</v>
      </c>
      <c r="G132" s="5">
        <f t="shared" si="12"/>
        <v>0</v>
      </c>
      <c r="H132" s="5">
        <f t="shared" si="13"/>
        <v>0</v>
      </c>
      <c r="I132" s="5">
        <f t="shared" si="14"/>
        <v>0</v>
      </c>
      <c r="J132" s="5">
        <f t="shared" si="15"/>
        <v>0</v>
      </c>
      <c r="K132" s="5">
        <f t="shared" si="16"/>
        <v>0</v>
      </c>
      <c r="L132" s="5">
        <f t="shared" si="17"/>
        <v>0</v>
      </c>
      <c r="M132" s="86">
        <f t="shared" si="18"/>
        <v>0</v>
      </c>
      <c r="N132" s="86">
        <f t="shared" si="19"/>
        <v>0</v>
      </c>
      <c r="O132" s="86">
        <f t="shared" si="20"/>
        <v>0</v>
      </c>
      <c r="P132" s="86">
        <f t="shared" si="21"/>
        <v>0</v>
      </c>
      <c r="Q132" s="2" t="s">
        <v>93</v>
      </c>
    </row>
    <row r="133" spans="1:17" x14ac:dyDescent="0.35">
      <c r="A133" s="4">
        <v>1006</v>
      </c>
      <c r="B133" s="3">
        <v>48.6</v>
      </c>
      <c r="C133" s="3"/>
      <c r="D133" s="2" t="s">
        <v>100</v>
      </c>
      <c r="E133" s="5"/>
      <c r="F133" s="5">
        <f t="shared" si="11"/>
        <v>0</v>
      </c>
      <c r="G133" s="5">
        <f t="shared" si="12"/>
        <v>0</v>
      </c>
      <c r="H133" s="5">
        <f t="shared" si="13"/>
        <v>0</v>
      </c>
      <c r="I133" s="5">
        <f t="shared" si="14"/>
        <v>0</v>
      </c>
      <c r="J133" s="5">
        <f t="shared" si="15"/>
        <v>0</v>
      </c>
      <c r="K133" s="5">
        <f t="shared" si="16"/>
        <v>0</v>
      </c>
      <c r="L133" s="5">
        <f t="shared" si="17"/>
        <v>0</v>
      </c>
      <c r="M133" s="86">
        <f t="shared" si="18"/>
        <v>0</v>
      </c>
      <c r="N133" s="86">
        <f t="shared" si="19"/>
        <v>0</v>
      </c>
      <c r="O133" s="86">
        <f t="shared" si="20"/>
        <v>0</v>
      </c>
      <c r="P133" s="86">
        <f t="shared" si="21"/>
        <v>0</v>
      </c>
      <c r="Q133" s="2" t="s">
        <v>150</v>
      </c>
    </row>
    <row r="134" spans="1:17" x14ac:dyDescent="0.35">
      <c r="A134" s="4">
        <v>1007</v>
      </c>
      <c r="B134" s="3">
        <v>73.8</v>
      </c>
      <c r="C134" s="3"/>
      <c r="D134" s="2" t="s">
        <v>101</v>
      </c>
      <c r="E134" s="5"/>
      <c r="F134" s="5">
        <f t="shared" ref="F134:F197" si="22">E134*$W$3</f>
        <v>0</v>
      </c>
      <c r="G134" s="5">
        <f t="shared" ref="G134:G197" si="23">F134*($G$1-$F$3)*$J$1/365</f>
        <v>0</v>
      </c>
      <c r="H134" s="5">
        <f t="shared" ref="H134:H197" si="24">E134*$W$4</f>
        <v>0</v>
      </c>
      <c r="I134" s="5">
        <f t="shared" ref="I134:I197" si="25">H134*($G$1-$H$3)*$J$1/365</f>
        <v>0</v>
      </c>
      <c r="J134" s="5">
        <f t="shared" ref="J134:J197" si="26">E134*$W$5</f>
        <v>0</v>
      </c>
      <c r="K134" s="5">
        <f t="shared" ref="K134:K197" si="27">J134*($G$1-$J$3)*$J$1/365</f>
        <v>0</v>
      </c>
      <c r="L134" s="5">
        <f t="shared" ref="L134:L197" si="28">E134*$W$6</f>
        <v>0</v>
      </c>
      <c r="M134" s="86">
        <f t="shared" ref="M134:M197" si="29">L134*($G$1-$L$3)*$J$1/365</f>
        <v>0</v>
      </c>
      <c r="N134" s="86">
        <f t="shared" ref="N134:N197" si="30">(F134+H134+J134+L134)*2%</f>
        <v>0</v>
      </c>
      <c r="O134" s="86">
        <f t="shared" ref="O134:O197" si="31">G134+I134+K134+M134</f>
        <v>0</v>
      </c>
      <c r="P134" s="86">
        <f t="shared" ref="P134:P197" si="32">N134+O134</f>
        <v>0</v>
      </c>
      <c r="Q134" s="2" t="s">
        <v>92</v>
      </c>
    </row>
    <row r="135" spans="1:17" x14ac:dyDescent="0.35">
      <c r="A135" s="4">
        <v>1008</v>
      </c>
      <c r="B135" s="3">
        <v>73.8</v>
      </c>
      <c r="C135" s="3"/>
      <c r="D135" s="2" t="s">
        <v>101</v>
      </c>
      <c r="E135" s="5"/>
      <c r="F135" s="5">
        <f t="shared" si="22"/>
        <v>0</v>
      </c>
      <c r="G135" s="5">
        <f t="shared" si="23"/>
        <v>0</v>
      </c>
      <c r="H135" s="5">
        <f t="shared" si="24"/>
        <v>0</v>
      </c>
      <c r="I135" s="5">
        <f t="shared" si="25"/>
        <v>0</v>
      </c>
      <c r="J135" s="5">
        <f t="shared" si="26"/>
        <v>0</v>
      </c>
      <c r="K135" s="5">
        <f t="shared" si="27"/>
        <v>0</v>
      </c>
      <c r="L135" s="5">
        <f t="shared" si="28"/>
        <v>0</v>
      </c>
      <c r="M135" s="86">
        <f t="shared" si="29"/>
        <v>0</v>
      </c>
      <c r="N135" s="86">
        <f t="shared" si="30"/>
        <v>0</v>
      </c>
      <c r="O135" s="86">
        <f t="shared" si="31"/>
        <v>0</v>
      </c>
      <c r="P135" s="86">
        <f t="shared" si="32"/>
        <v>0</v>
      </c>
      <c r="Q135" s="2" t="s">
        <v>92</v>
      </c>
    </row>
    <row r="136" spans="1:17" x14ac:dyDescent="0.35">
      <c r="A136" s="4">
        <v>1009</v>
      </c>
      <c r="B136" s="3">
        <v>73.8</v>
      </c>
      <c r="C136" s="3"/>
      <c r="D136" s="2" t="s">
        <v>101</v>
      </c>
      <c r="E136" s="5"/>
      <c r="F136" s="5">
        <f t="shared" si="22"/>
        <v>0</v>
      </c>
      <c r="G136" s="5">
        <f t="shared" si="23"/>
        <v>0</v>
      </c>
      <c r="H136" s="5">
        <f t="shared" si="24"/>
        <v>0</v>
      </c>
      <c r="I136" s="5">
        <f t="shared" si="25"/>
        <v>0</v>
      </c>
      <c r="J136" s="5">
        <f t="shared" si="26"/>
        <v>0</v>
      </c>
      <c r="K136" s="5">
        <f t="shared" si="27"/>
        <v>0</v>
      </c>
      <c r="L136" s="5">
        <f t="shared" si="28"/>
        <v>0</v>
      </c>
      <c r="M136" s="86">
        <f t="shared" si="29"/>
        <v>0</v>
      </c>
      <c r="N136" s="86">
        <f t="shared" si="30"/>
        <v>0</v>
      </c>
      <c r="O136" s="86">
        <f t="shared" si="31"/>
        <v>0</v>
      </c>
      <c r="P136" s="86">
        <f t="shared" si="32"/>
        <v>0</v>
      </c>
      <c r="Q136" s="2" t="s">
        <v>92</v>
      </c>
    </row>
    <row r="137" spans="1:17" x14ac:dyDescent="0.35">
      <c r="A137" s="4">
        <v>1010</v>
      </c>
      <c r="B137" s="3">
        <v>67.7</v>
      </c>
      <c r="C137" s="3"/>
      <c r="D137" s="2" t="s">
        <v>102</v>
      </c>
      <c r="E137" s="5"/>
      <c r="F137" s="5">
        <f t="shared" si="22"/>
        <v>0</v>
      </c>
      <c r="G137" s="5">
        <f t="shared" si="23"/>
        <v>0</v>
      </c>
      <c r="H137" s="5">
        <f t="shared" si="24"/>
        <v>0</v>
      </c>
      <c r="I137" s="5">
        <f t="shared" si="25"/>
        <v>0</v>
      </c>
      <c r="J137" s="5">
        <f t="shared" si="26"/>
        <v>0</v>
      </c>
      <c r="K137" s="5">
        <f t="shared" si="27"/>
        <v>0</v>
      </c>
      <c r="L137" s="5">
        <f t="shared" si="28"/>
        <v>0</v>
      </c>
      <c r="M137" s="86">
        <f t="shared" si="29"/>
        <v>0</v>
      </c>
      <c r="N137" s="86">
        <f t="shared" si="30"/>
        <v>0</v>
      </c>
      <c r="O137" s="86">
        <f t="shared" si="31"/>
        <v>0</v>
      </c>
      <c r="P137" s="86">
        <f t="shared" si="32"/>
        <v>0</v>
      </c>
      <c r="Q137" s="2" t="s">
        <v>92</v>
      </c>
    </row>
    <row r="138" spans="1:17" x14ac:dyDescent="0.35">
      <c r="A138" s="4">
        <v>1011</v>
      </c>
      <c r="B138" s="3">
        <v>68</v>
      </c>
      <c r="C138" s="3"/>
      <c r="D138" s="2" t="s">
        <v>102</v>
      </c>
      <c r="E138" s="5"/>
      <c r="F138" s="5">
        <f t="shared" si="22"/>
        <v>0</v>
      </c>
      <c r="G138" s="5">
        <f t="shared" si="23"/>
        <v>0</v>
      </c>
      <c r="H138" s="5">
        <f t="shared" si="24"/>
        <v>0</v>
      </c>
      <c r="I138" s="5">
        <f t="shared" si="25"/>
        <v>0</v>
      </c>
      <c r="J138" s="5">
        <f t="shared" si="26"/>
        <v>0</v>
      </c>
      <c r="K138" s="5">
        <f t="shared" si="27"/>
        <v>0</v>
      </c>
      <c r="L138" s="5">
        <f t="shared" si="28"/>
        <v>0</v>
      </c>
      <c r="M138" s="86">
        <f t="shared" si="29"/>
        <v>0</v>
      </c>
      <c r="N138" s="86">
        <f t="shared" si="30"/>
        <v>0</v>
      </c>
      <c r="O138" s="86">
        <f t="shared" si="31"/>
        <v>0</v>
      </c>
      <c r="P138" s="86">
        <f t="shared" si="32"/>
        <v>0</v>
      </c>
      <c r="Q138" s="2" t="s">
        <v>92</v>
      </c>
    </row>
    <row r="139" spans="1:17" x14ac:dyDescent="0.35">
      <c r="A139" s="4">
        <v>1012</v>
      </c>
      <c r="B139" s="3">
        <v>52.2</v>
      </c>
      <c r="C139" s="3"/>
      <c r="D139" s="2" t="s">
        <v>111</v>
      </c>
      <c r="E139" s="5"/>
      <c r="F139" s="5">
        <f t="shared" si="22"/>
        <v>0</v>
      </c>
      <c r="G139" s="5">
        <f t="shared" si="23"/>
        <v>0</v>
      </c>
      <c r="H139" s="5">
        <f t="shared" si="24"/>
        <v>0</v>
      </c>
      <c r="I139" s="5">
        <f t="shared" si="25"/>
        <v>0</v>
      </c>
      <c r="J139" s="5">
        <f t="shared" si="26"/>
        <v>0</v>
      </c>
      <c r="K139" s="5">
        <f t="shared" si="27"/>
        <v>0</v>
      </c>
      <c r="L139" s="5">
        <f t="shared" si="28"/>
        <v>0</v>
      </c>
      <c r="M139" s="86">
        <f t="shared" si="29"/>
        <v>0</v>
      </c>
      <c r="N139" s="86">
        <f t="shared" si="30"/>
        <v>0</v>
      </c>
      <c r="O139" s="86">
        <f t="shared" si="31"/>
        <v>0</v>
      </c>
      <c r="P139" s="86">
        <f t="shared" si="32"/>
        <v>0</v>
      </c>
      <c r="Q139" s="2" t="s">
        <v>150</v>
      </c>
    </row>
    <row r="140" spans="1:17" x14ac:dyDescent="0.35">
      <c r="A140" s="4" t="s">
        <v>48</v>
      </c>
      <c r="B140" s="3">
        <v>73.8</v>
      </c>
      <c r="C140" s="3"/>
      <c r="D140" s="2" t="s">
        <v>101</v>
      </c>
      <c r="E140" s="5"/>
      <c r="F140" s="5">
        <f t="shared" si="22"/>
        <v>0</v>
      </c>
      <c r="G140" s="5">
        <f t="shared" si="23"/>
        <v>0</v>
      </c>
      <c r="H140" s="5">
        <f t="shared" si="24"/>
        <v>0</v>
      </c>
      <c r="I140" s="5">
        <f t="shared" si="25"/>
        <v>0</v>
      </c>
      <c r="J140" s="5">
        <f t="shared" si="26"/>
        <v>0</v>
      </c>
      <c r="K140" s="5">
        <f t="shared" si="27"/>
        <v>0</v>
      </c>
      <c r="L140" s="5">
        <f t="shared" si="28"/>
        <v>0</v>
      </c>
      <c r="M140" s="86">
        <f t="shared" si="29"/>
        <v>0</v>
      </c>
      <c r="N140" s="86">
        <f t="shared" si="30"/>
        <v>0</v>
      </c>
      <c r="O140" s="86">
        <f t="shared" si="31"/>
        <v>0</v>
      </c>
      <c r="P140" s="86">
        <f t="shared" si="32"/>
        <v>0</v>
      </c>
      <c r="Q140" s="2" t="s">
        <v>92</v>
      </c>
    </row>
    <row r="141" spans="1:17" x14ac:dyDescent="0.35">
      <c r="A141" s="4" t="s">
        <v>57</v>
      </c>
      <c r="B141" s="3">
        <v>129.19999999999999</v>
      </c>
      <c r="C141" s="3"/>
      <c r="D141" s="2" t="s">
        <v>103</v>
      </c>
      <c r="E141" s="5"/>
      <c r="F141" s="5">
        <f t="shared" si="22"/>
        <v>0</v>
      </c>
      <c r="G141" s="5">
        <f t="shared" si="23"/>
        <v>0</v>
      </c>
      <c r="H141" s="5">
        <f t="shared" si="24"/>
        <v>0</v>
      </c>
      <c r="I141" s="5">
        <f t="shared" si="25"/>
        <v>0</v>
      </c>
      <c r="J141" s="5">
        <f t="shared" si="26"/>
        <v>0</v>
      </c>
      <c r="K141" s="5">
        <f t="shared" si="27"/>
        <v>0</v>
      </c>
      <c r="L141" s="5">
        <f t="shared" si="28"/>
        <v>0</v>
      </c>
      <c r="M141" s="86">
        <f t="shared" si="29"/>
        <v>0</v>
      </c>
      <c r="N141" s="86">
        <f t="shared" si="30"/>
        <v>0</v>
      </c>
      <c r="O141" s="86">
        <f t="shared" si="31"/>
        <v>0</v>
      </c>
      <c r="P141" s="86">
        <f t="shared" si="32"/>
        <v>0</v>
      </c>
      <c r="Q141" s="2" t="s">
        <v>93</v>
      </c>
    </row>
    <row r="142" spans="1:17" x14ac:dyDescent="0.35">
      <c r="A142" s="4">
        <v>1015</v>
      </c>
      <c r="B142" s="3">
        <v>70.8</v>
      </c>
      <c r="C142" s="3"/>
      <c r="D142" s="2" t="s">
        <v>104</v>
      </c>
      <c r="E142" s="5"/>
      <c r="F142" s="5">
        <f t="shared" si="22"/>
        <v>0</v>
      </c>
      <c r="G142" s="5">
        <f t="shared" si="23"/>
        <v>0</v>
      </c>
      <c r="H142" s="5">
        <f t="shared" si="24"/>
        <v>0</v>
      </c>
      <c r="I142" s="5">
        <f t="shared" si="25"/>
        <v>0</v>
      </c>
      <c r="J142" s="5">
        <f t="shared" si="26"/>
        <v>0</v>
      </c>
      <c r="K142" s="5">
        <f t="shared" si="27"/>
        <v>0</v>
      </c>
      <c r="L142" s="5">
        <f t="shared" si="28"/>
        <v>0</v>
      </c>
      <c r="M142" s="86">
        <f t="shared" si="29"/>
        <v>0</v>
      </c>
      <c r="N142" s="86">
        <f t="shared" si="30"/>
        <v>0</v>
      </c>
      <c r="O142" s="86">
        <f t="shared" si="31"/>
        <v>0</v>
      </c>
      <c r="P142" s="86">
        <f t="shared" si="32"/>
        <v>0</v>
      </c>
      <c r="Q142" s="2" t="s">
        <v>92</v>
      </c>
    </row>
    <row r="143" spans="1:17" x14ac:dyDescent="0.35">
      <c r="A143" s="4">
        <v>1016</v>
      </c>
      <c r="B143" s="3">
        <v>70.8</v>
      </c>
      <c r="C143" s="3"/>
      <c r="D143" s="2" t="s">
        <v>104</v>
      </c>
      <c r="E143" s="5"/>
      <c r="F143" s="5">
        <f t="shared" si="22"/>
        <v>0</v>
      </c>
      <c r="G143" s="5">
        <f t="shared" si="23"/>
        <v>0</v>
      </c>
      <c r="H143" s="5">
        <f t="shared" si="24"/>
        <v>0</v>
      </c>
      <c r="I143" s="5">
        <f t="shared" si="25"/>
        <v>0</v>
      </c>
      <c r="J143" s="5">
        <f t="shared" si="26"/>
        <v>0</v>
      </c>
      <c r="K143" s="5">
        <f t="shared" si="27"/>
        <v>0</v>
      </c>
      <c r="L143" s="5">
        <f t="shared" si="28"/>
        <v>0</v>
      </c>
      <c r="M143" s="86">
        <f t="shared" si="29"/>
        <v>0</v>
      </c>
      <c r="N143" s="86">
        <f t="shared" si="30"/>
        <v>0</v>
      </c>
      <c r="O143" s="86">
        <f t="shared" si="31"/>
        <v>0</v>
      </c>
      <c r="P143" s="86">
        <f t="shared" si="32"/>
        <v>0</v>
      </c>
      <c r="Q143" s="2" t="s">
        <v>92</v>
      </c>
    </row>
    <row r="144" spans="1:17" x14ac:dyDescent="0.35">
      <c r="A144" s="4">
        <v>1017</v>
      </c>
      <c r="B144" s="3">
        <v>70.8</v>
      </c>
      <c r="C144" s="3"/>
      <c r="D144" s="2" t="s">
        <v>104</v>
      </c>
      <c r="E144" s="5"/>
      <c r="F144" s="5">
        <f t="shared" si="22"/>
        <v>0</v>
      </c>
      <c r="G144" s="5">
        <f t="shared" si="23"/>
        <v>0</v>
      </c>
      <c r="H144" s="5">
        <f t="shared" si="24"/>
        <v>0</v>
      </c>
      <c r="I144" s="5">
        <f t="shared" si="25"/>
        <v>0</v>
      </c>
      <c r="J144" s="5">
        <f t="shared" si="26"/>
        <v>0</v>
      </c>
      <c r="K144" s="5">
        <f t="shared" si="27"/>
        <v>0</v>
      </c>
      <c r="L144" s="5">
        <f t="shared" si="28"/>
        <v>0</v>
      </c>
      <c r="M144" s="86">
        <f t="shared" si="29"/>
        <v>0</v>
      </c>
      <c r="N144" s="86">
        <f t="shared" si="30"/>
        <v>0</v>
      </c>
      <c r="O144" s="86">
        <f t="shared" si="31"/>
        <v>0</v>
      </c>
      <c r="P144" s="86">
        <f t="shared" si="32"/>
        <v>0</v>
      </c>
      <c r="Q144" s="2" t="s">
        <v>92</v>
      </c>
    </row>
    <row r="145" spans="1:17" x14ac:dyDescent="0.35">
      <c r="A145" s="4">
        <v>1018</v>
      </c>
      <c r="B145" s="3">
        <v>70.8</v>
      </c>
      <c r="C145" s="3"/>
      <c r="D145" s="2" t="s">
        <v>104</v>
      </c>
      <c r="E145" s="5"/>
      <c r="F145" s="5">
        <f t="shared" si="22"/>
        <v>0</v>
      </c>
      <c r="G145" s="5">
        <f t="shared" si="23"/>
        <v>0</v>
      </c>
      <c r="H145" s="5">
        <f t="shared" si="24"/>
        <v>0</v>
      </c>
      <c r="I145" s="5">
        <f t="shared" si="25"/>
        <v>0</v>
      </c>
      <c r="J145" s="5">
        <f t="shared" si="26"/>
        <v>0</v>
      </c>
      <c r="K145" s="5">
        <f t="shared" si="27"/>
        <v>0</v>
      </c>
      <c r="L145" s="5">
        <f t="shared" si="28"/>
        <v>0</v>
      </c>
      <c r="M145" s="86">
        <f t="shared" si="29"/>
        <v>0</v>
      </c>
      <c r="N145" s="86">
        <f t="shared" si="30"/>
        <v>0</v>
      </c>
      <c r="O145" s="86">
        <f t="shared" si="31"/>
        <v>0</v>
      </c>
      <c r="P145" s="86">
        <f t="shared" si="32"/>
        <v>0</v>
      </c>
      <c r="Q145" s="2" t="s">
        <v>92</v>
      </c>
    </row>
    <row r="146" spans="1:17" x14ac:dyDescent="0.35">
      <c r="A146" s="4">
        <v>1019</v>
      </c>
      <c r="B146" s="3">
        <v>46.5</v>
      </c>
      <c r="C146" s="3"/>
      <c r="D146" s="2" t="s">
        <v>105</v>
      </c>
      <c r="E146" s="5"/>
      <c r="F146" s="5">
        <f t="shared" si="22"/>
        <v>0</v>
      </c>
      <c r="G146" s="5">
        <f t="shared" si="23"/>
        <v>0</v>
      </c>
      <c r="H146" s="5">
        <f t="shared" si="24"/>
        <v>0</v>
      </c>
      <c r="I146" s="5">
        <f t="shared" si="25"/>
        <v>0</v>
      </c>
      <c r="J146" s="5">
        <f t="shared" si="26"/>
        <v>0</v>
      </c>
      <c r="K146" s="5">
        <f t="shared" si="27"/>
        <v>0</v>
      </c>
      <c r="L146" s="5">
        <f t="shared" si="28"/>
        <v>0</v>
      </c>
      <c r="M146" s="86">
        <f t="shared" si="29"/>
        <v>0</v>
      </c>
      <c r="N146" s="86">
        <f t="shared" si="30"/>
        <v>0</v>
      </c>
      <c r="O146" s="86">
        <f t="shared" si="31"/>
        <v>0</v>
      </c>
      <c r="P146" s="86">
        <f t="shared" si="32"/>
        <v>0</v>
      </c>
      <c r="Q146" s="2" t="s">
        <v>150</v>
      </c>
    </row>
    <row r="147" spans="1:17" x14ac:dyDescent="0.35">
      <c r="A147" s="4">
        <v>1020</v>
      </c>
      <c r="B147" s="3">
        <v>30.3</v>
      </c>
      <c r="C147" s="3"/>
      <c r="D147" s="2" t="s">
        <v>106</v>
      </c>
      <c r="E147" s="5"/>
      <c r="F147" s="5">
        <f t="shared" si="22"/>
        <v>0</v>
      </c>
      <c r="G147" s="5">
        <f t="shared" si="23"/>
        <v>0</v>
      </c>
      <c r="H147" s="5">
        <f t="shared" si="24"/>
        <v>0</v>
      </c>
      <c r="I147" s="5">
        <f t="shared" si="25"/>
        <v>0</v>
      </c>
      <c r="J147" s="5">
        <f t="shared" si="26"/>
        <v>0</v>
      </c>
      <c r="K147" s="5">
        <f t="shared" si="27"/>
        <v>0</v>
      </c>
      <c r="L147" s="5">
        <f t="shared" si="28"/>
        <v>0</v>
      </c>
      <c r="M147" s="86">
        <f t="shared" si="29"/>
        <v>0</v>
      </c>
      <c r="N147" s="86">
        <f t="shared" si="30"/>
        <v>0</v>
      </c>
      <c r="O147" s="86">
        <f t="shared" si="31"/>
        <v>0</v>
      </c>
      <c r="P147" s="86">
        <f t="shared" si="32"/>
        <v>0</v>
      </c>
      <c r="Q147" s="2" t="s">
        <v>149</v>
      </c>
    </row>
    <row r="148" spans="1:17" x14ac:dyDescent="0.35">
      <c r="A148" s="4">
        <v>1021</v>
      </c>
      <c r="B148" s="3">
        <v>66</v>
      </c>
      <c r="C148" s="3"/>
      <c r="D148" s="2" t="s">
        <v>107</v>
      </c>
      <c r="E148" s="5"/>
      <c r="F148" s="5">
        <f t="shared" si="22"/>
        <v>0</v>
      </c>
      <c r="G148" s="5">
        <f t="shared" si="23"/>
        <v>0</v>
      </c>
      <c r="H148" s="5">
        <f t="shared" si="24"/>
        <v>0</v>
      </c>
      <c r="I148" s="5">
        <f t="shared" si="25"/>
        <v>0</v>
      </c>
      <c r="J148" s="5">
        <f t="shared" si="26"/>
        <v>0</v>
      </c>
      <c r="K148" s="5">
        <f t="shared" si="27"/>
        <v>0</v>
      </c>
      <c r="L148" s="5">
        <f t="shared" si="28"/>
        <v>0</v>
      </c>
      <c r="M148" s="86">
        <f t="shared" si="29"/>
        <v>0</v>
      </c>
      <c r="N148" s="86">
        <f t="shared" si="30"/>
        <v>0</v>
      </c>
      <c r="O148" s="86">
        <f t="shared" si="31"/>
        <v>0</v>
      </c>
      <c r="P148" s="86">
        <f t="shared" si="32"/>
        <v>0</v>
      </c>
      <c r="Q148" s="2" t="s">
        <v>151</v>
      </c>
    </row>
    <row r="149" spans="1:17" x14ac:dyDescent="0.35">
      <c r="A149" s="4">
        <v>1022</v>
      </c>
      <c r="B149" s="3">
        <v>70.8</v>
      </c>
      <c r="C149" s="3"/>
      <c r="D149" s="2" t="s">
        <v>104</v>
      </c>
      <c r="E149" s="5"/>
      <c r="F149" s="5">
        <f t="shared" si="22"/>
        <v>0</v>
      </c>
      <c r="G149" s="5">
        <f t="shared" si="23"/>
        <v>0</v>
      </c>
      <c r="H149" s="5">
        <f t="shared" si="24"/>
        <v>0</v>
      </c>
      <c r="I149" s="5">
        <f t="shared" si="25"/>
        <v>0</v>
      </c>
      <c r="J149" s="5">
        <f t="shared" si="26"/>
        <v>0</v>
      </c>
      <c r="K149" s="5">
        <f t="shared" si="27"/>
        <v>0</v>
      </c>
      <c r="L149" s="5">
        <f t="shared" si="28"/>
        <v>0</v>
      </c>
      <c r="M149" s="86">
        <f t="shared" si="29"/>
        <v>0</v>
      </c>
      <c r="N149" s="86">
        <f t="shared" si="30"/>
        <v>0</v>
      </c>
      <c r="O149" s="86">
        <f t="shared" si="31"/>
        <v>0</v>
      </c>
      <c r="P149" s="86">
        <f t="shared" si="32"/>
        <v>0</v>
      </c>
      <c r="Q149" s="2" t="s">
        <v>92</v>
      </c>
    </row>
    <row r="150" spans="1:17" x14ac:dyDescent="0.35">
      <c r="A150" s="4">
        <v>1023</v>
      </c>
      <c r="B150" s="3">
        <v>70.8</v>
      </c>
      <c r="C150" s="3"/>
      <c r="D150" s="2" t="s">
        <v>104</v>
      </c>
      <c r="E150" s="5"/>
      <c r="F150" s="5">
        <f t="shared" si="22"/>
        <v>0</v>
      </c>
      <c r="G150" s="5">
        <f t="shared" si="23"/>
        <v>0</v>
      </c>
      <c r="H150" s="5">
        <f t="shared" si="24"/>
        <v>0</v>
      </c>
      <c r="I150" s="5">
        <f t="shared" si="25"/>
        <v>0</v>
      </c>
      <c r="J150" s="5">
        <f t="shared" si="26"/>
        <v>0</v>
      </c>
      <c r="K150" s="5">
        <f t="shared" si="27"/>
        <v>0</v>
      </c>
      <c r="L150" s="5">
        <f t="shared" si="28"/>
        <v>0</v>
      </c>
      <c r="M150" s="86">
        <f t="shared" si="29"/>
        <v>0</v>
      </c>
      <c r="N150" s="86">
        <f t="shared" si="30"/>
        <v>0</v>
      </c>
      <c r="O150" s="86">
        <f t="shared" si="31"/>
        <v>0</v>
      </c>
      <c r="P150" s="86">
        <f t="shared" si="32"/>
        <v>0</v>
      </c>
      <c r="Q150" s="2" t="s">
        <v>92</v>
      </c>
    </row>
    <row r="151" spans="1:17" x14ac:dyDescent="0.35">
      <c r="A151" s="4">
        <v>1024</v>
      </c>
      <c r="B151" s="3">
        <v>70.8</v>
      </c>
      <c r="C151" s="3"/>
      <c r="D151" s="2" t="s">
        <v>104</v>
      </c>
      <c r="E151" s="5"/>
      <c r="F151" s="5">
        <f t="shared" si="22"/>
        <v>0</v>
      </c>
      <c r="G151" s="5">
        <f t="shared" si="23"/>
        <v>0</v>
      </c>
      <c r="H151" s="5">
        <f t="shared" si="24"/>
        <v>0</v>
      </c>
      <c r="I151" s="5">
        <f t="shared" si="25"/>
        <v>0</v>
      </c>
      <c r="J151" s="5">
        <f t="shared" si="26"/>
        <v>0</v>
      </c>
      <c r="K151" s="5">
        <f t="shared" si="27"/>
        <v>0</v>
      </c>
      <c r="L151" s="5">
        <f t="shared" si="28"/>
        <v>0</v>
      </c>
      <c r="M151" s="86">
        <f t="shared" si="29"/>
        <v>0</v>
      </c>
      <c r="N151" s="86">
        <f t="shared" si="30"/>
        <v>0</v>
      </c>
      <c r="O151" s="86">
        <f t="shared" si="31"/>
        <v>0</v>
      </c>
      <c r="P151" s="86">
        <f t="shared" si="32"/>
        <v>0</v>
      </c>
      <c r="Q151" s="2" t="s">
        <v>92</v>
      </c>
    </row>
    <row r="152" spans="1:17" x14ac:dyDescent="0.35">
      <c r="A152" s="4">
        <v>1025</v>
      </c>
      <c r="B152" s="3">
        <v>70.7</v>
      </c>
      <c r="C152" s="3"/>
      <c r="D152" s="2" t="s">
        <v>104</v>
      </c>
      <c r="E152" s="5"/>
      <c r="F152" s="5">
        <f t="shared" si="22"/>
        <v>0</v>
      </c>
      <c r="G152" s="5">
        <f t="shared" si="23"/>
        <v>0</v>
      </c>
      <c r="H152" s="5">
        <f t="shared" si="24"/>
        <v>0</v>
      </c>
      <c r="I152" s="5">
        <f t="shared" si="25"/>
        <v>0</v>
      </c>
      <c r="J152" s="5">
        <f t="shared" si="26"/>
        <v>0</v>
      </c>
      <c r="K152" s="5">
        <f t="shared" si="27"/>
        <v>0</v>
      </c>
      <c r="L152" s="5">
        <f t="shared" si="28"/>
        <v>0</v>
      </c>
      <c r="M152" s="86">
        <f t="shared" si="29"/>
        <v>0</v>
      </c>
      <c r="N152" s="86">
        <f t="shared" si="30"/>
        <v>0</v>
      </c>
      <c r="O152" s="86">
        <f t="shared" si="31"/>
        <v>0</v>
      </c>
      <c r="P152" s="86">
        <f t="shared" si="32"/>
        <v>0</v>
      </c>
      <c r="Q152" s="2" t="s">
        <v>92</v>
      </c>
    </row>
    <row r="153" spans="1:17" x14ac:dyDescent="0.35">
      <c r="A153" s="4">
        <v>1026</v>
      </c>
      <c r="B153" s="3">
        <v>70.8</v>
      </c>
      <c r="C153" s="3"/>
      <c r="D153" s="2" t="s">
        <v>104</v>
      </c>
      <c r="E153" s="5"/>
      <c r="F153" s="5">
        <f t="shared" si="22"/>
        <v>0</v>
      </c>
      <c r="G153" s="5">
        <f t="shared" si="23"/>
        <v>0</v>
      </c>
      <c r="H153" s="5">
        <f t="shared" si="24"/>
        <v>0</v>
      </c>
      <c r="I153" s="5">
        <f t="shared" si="25"/>
        <v>0</v>
      </c>
      <c r="J153" s="5">
        <f t="shared" si="26"/>
        <v>0</v>
      </c>
      <c r="K153" s="5">
        <f t="shared" si="27"/>
        <v>0</v>
      </c>
      <c r="L153" s="5">
        <f t="shared" si="28"/>
        <v>0</v>
      </c>
      <c r="M153" s="86">
        <f t="shared" si="29"/>
        <v>0</v>
      </c>
      <c r="N153" s="86">
        <f t="shared" si="30"/>
        <v>0</v>
      </c>
      <c r="O153" s="86">
        <f t="shared" si="31"/>
        <v>0</v>
      </c>
      <c r="P153" s="86">
        <f t="shared" si="32"/>
        <v>0</v>
      </c>
      <c r="Q153" s="2" t="s">
        <v>92</v>
      </c>
    </row>
    <row r="154" spans="1:17" x14ac:dyDescent="0.35">
      <c r="A154" s="4">
        <v>1101</v>
      </c>
      <c r="B154" s="3">
        <v>102.7</v>
      </c>
      <c r="C154" s="3"/>
      <c r="D154" s="2" t="s">
        <v>96</v>
      </c>
      <c r="E154" s="5"/>
      <c r="F154" s="5">
        <f t="shared" si="22"/>
        <v>0</v>
      </c>
      <c r="G154" s="5">
        <f t="shared" si="23"/>
        <v>0</v>
      </c>
      <c r="H154" s="5">
        <f t="shared" si="24"/>
        <v>0</v>
      </c>
      <c r="I154" s="5">
        <f t="shared" si="25"/>
        <v>0</v>
      </c>
      <c r="J154" s="5">
        <f t="shared" si="26"/>
        <v>0</v>
      </c>
      <c r="K154" s="5">
        <f t="shared" si="27"/>
        <v>0</v>
      </c>
      <c r="L154" s="5">
        <f t="shared" si="28"/>
        <v>0</v>
      </c>
      <c r="M154" s="86">
        <f t="shared" si="29"/>
        <v>0</v>
      </c>
      <c r="N154" s="86">
        <f t="shared" si="30"/>
        <v>0</v>
      </c>
      <c r="O154" s="86">
        <f t="shared" si="31"/>
        <v>0</v>
      </c>
      <c r="P154" s="86">
        <f t="shared" si="32"/>
        <v>0</v>
      </c>
      <c r="Q154" s="2" t="s">
        <v>93</v>
      </c>
    </row>
    <row r="155" spans="1:17" x14ac:dyDescent="0.35">
      <c r="A155" s="4">
        <v>1102</v>
      </c>
      <c r="B155" s="3">
        <v>31.9</v>
      </c>
      <c r="C155" s="3"/>
      <c r="D155" s="2" t="s">
        <v>97</v>
      </c>
      <c r="E155" s="5"/>
      <c r="F155" s="5">
        <f t="shared" si="22"/>
        <v>0</v>
      </c>
      <c r="G155" s="5">
        <f t="shared" si="23"/>
        <v>0</v>
      </c>
      <c r="H155" s="5">
        <f t="shared" si="24"/>
        <v>0</v>
      </c>
      <c r="I155" s="5">
        <f t="shared" si="25"/>
        <v>0</v>
      </c>
      <c r="J155" s="5">
        <f t="shared" si="26"/>
        <v>0</v>
      </c>
      <c r="K155" s="5">
        <f t="shared" si="27"/>
        <v>0</v>
      </c>
      <c r="L155" s="5">
        <f t="shared" si="28"/>
        <v>0</v>
      </c>
      <c r="M155" s="86">
        <f t="shared" si="29"/>
        <v>0</v>
      </c>
      <c r="N155" s="86">
        <f t="shared" si="30"/>
        <v>0</v>
      </c>
      <c r="O155" s="86">
        <f t="shared" si="31"/>
        <v>0</v>
      </c>
      <c r="P155" s="86">
        <f t="shared" si="32"/>
        <v>0</v>
      </c>
      <c r="Q155" s="2" t="s">
        <v>149</v>
      </c>
    </row>
    <row r="156" spans="1:17" x14ac:dyDescent="0.35">
      <c r="A156" s="4">
        <v>1103</v>
      </c>
      <c r="B156" s="3">
        <v>31.9</v>
      </c>
      <c r="C156" s="3"/>
      <c r="D156" s="2" t="s">
        <v>97</v>
      </c>
      <c r="E156" s="5"/>
      <c r="F156" s="5">
        <f t="shared" si="22"/>
        <v>0</v>
      </c>
      <c r="G156" s="5">
        <f t="shared" si="23"/>
        <v>0</v>
      </c>
      <c r="H156" s="5">
        <f t="shared" si="24"/>
        <v>0</v>
      </c>
      <c r="I156" s="5">
        <f t="shared" si="25"/>
        <v>0</v>
      </c>
      <c r="J156" s="5">
        <f t="shared" si="26"/>
        <v>0</v>
      </c>
      <c r="K156" s="5">
        <f t="shared" si="27"/>
        <v>0</v>
      </c>
      <c r="L156" s="5">
        <f t="shared" si="28"/>
        <v>0</v>
      </c>
      <c r="M156" s="86">
        <f t="shared" si="29"/>
        <v>0</v>
      </c>
      <c r="N156" s="86">
        <f t="shared" si="30"/>
        <v>0</v>
      </c>
      <c r="O156" s="86">
        <f t="shared" si="31"/>
        <v>0</v>
      </c>
      <c r="P156" s="86">
        <f t="shared" si="32"/>
        <v>0</v>
      </c>
      <c r="Q156" s="2" t="s">
        <v>149</v>
      </c>
    </row>
    <row r="157" spans="1:17" x14ac:dyDescent="0.35">
      <c r="A157" s="4">
        <v>1104</v>
      </c>
      <c r="B157" s="3">
        <v>36.5</v>
      </c>
      <c r="C157" s="3"/>
      <c r="D157" s="2" t="s">
        <v>98</v>
      </c>
      <c r="E157" s="5"/>
      <c r="F157" s="5">
        <f t="shared" si="22"/>
        <v>0</v>
      </c>
      <c r="G157" s="5">
        <f t="shared" si="23"/>
        <v>0</v>
      </c>
      <c r="H157" s="5">
        <f t="shared" si="24"/>
        <v>0</v>
      </c>
      <c r="I157" s="5">
        <f t="shared" si="25"/>
        <v>0</v>
      </c>
      <c r="J157" s="5">
        <f t="shared" si="26"/>
        <v>0</v>
      </c>
      <c r="K157" s="5">
        <f t="shared" si="27"/>
        <v>0</v>
      </c>
      <c r="L157" s="5">
        <f t="shared" si="28"/>
        <v>0</v>
      </c>
      <c r="M157" s="86">
        <f t="shared" si="29"/>
        <v>0</v>
      </c>
      <c r="N157" s="86">
        <f t="shared" si="30"/>
        <v>0</v>
      </c>
      <c r="O157" s="86">
        <f t="shared" si="31"/>
        <v>0</v>
      </c>
      <c r="P157" s="86">
        <f t="shared" si="32"/>
        <v>0</v>
      </c>
      <c r="Q157" s="2" t="s">
        <v>149</v>
      </c>
    </row>
    <row r="158" spans="1:17" x14ac:dyDescent="0.35">
      <c r="A158" s="4">
        <v>1105</v>
      </c>
      <c r="B158" s="3">
        <v>107.2</v>
      </c>
      <c r="C158" s="3"/>
      <c r="D158" s="2" t="s">
        <v>99</v>
      </c>
      <c r="E158" s="5"/>
      <c r="F158" s="5">
        <f t="shared" si="22"/>
        <v>0</v>
      </c>
      <c r="G158" s="5">
        <f t="shared" si="23"/>
        <v>0</v>
      </c>
      <c r="H158" s="5">
        <f t="shared" si="24"/>
        <v>0</v>
      </c>
      <c r="I158" s="5">
        <f t="shared" si="25"/>
        <v>0</v>
      </c>
      <c r="J158" s="5">
        <f t="shared" si="26"/>
        <v>0</v>
      </c>
      <c r="K158" s="5">
        <f t="shared" si="27"/>
        <v>0</v>
      </c>
      <c r="L158" s="5">
        <f t="shared" si="28"/>
        <v>0</v>
      </c>
      <c r="M158" s="86">
        <f t="shared" si="29"/>
        <v>0</v>
      </c>
      <c r="N158" s="86">
        <f t="shared" si="30"/>
        <v>0</v>
      </c>
      <c r="O158" s="86">
        <f t="shared" si="31"/>
        <v>0</v>
      </c>
      <c r="P158" s="86">
        <f t="shared" si="32"/>
        <v>0</v>
      </c>
      <c r="Q158" s="2" t="s">
        <v>93</v>
      </c>
    </row>
    <row r="159" spans="1:17" x14ac:dyDescent="0.35">
      <c r="A159" s="4">
        <v>1106</v>
      </c>
      <c r="B159" s="3">
        <v>48.6</v>
      </c>
      <c r="C159" s="3"/>
      <c r="D159" s="2" t="s">
        <v>100</v>
      </c>
      <c r="E159" s="5"/>
      <c r="F159" s="5">
        <f t="shared" si="22"/>
        <v>0</v>
      </c>
      <c r="G159" s="5">
        <f t="shared" si="23"/>
        <v>0</v>
      </c>
      <c r="H159" s="5">
        <f t="shared" si="24"/>
        <v>0</v>
      </c>
      <c r="I159" s="5">
        <f t="shared" si="25"/>
        <v>0</v>
      </c>
      <c r="J159" s="5">
        <f t="shared" si="26"/>
        <v>0</v>
      </c>
      <c r="K159" s="5">
        <f t="shared" si="27"/>
        <v>0</v>
      </c>
      <c r="L159" s="5">
        <f t="shared" si="28"/>
        <v>0</v>
      </c>
      <c r="M159" s="86">
        <f t="shared" si="29"/>
        <v>0</v>
      </c>
      <c r="N159" s="86">
        <f t="shared" si="30"/>
        <v>0</v>
      </c>
      <c r="O159" s="86">
        <f t="shared" si="31"/>
        <v>0</v>
      </c>
      <c r="P159" s="86">
        <f t="shared" si="32"/>
        <v>0</v>
      </c>
      <c r="Q159" s="2" t="s">
        <v>150</v>
      </c>
    </row>
    <row r="160" spans="1:17" x14ac:dyDescent="0.35">
      <c r="A160" s="4">
        <v>1107</v>
      </c>
      <c r="B160" s="3">
        <v>73.8</v>
      </c>
      <c r="C160" s="3"/>
      <c r="D160" s="2" t="s">
        <v>101</v>
      </c>
      <c r="E160" s="5"/>
      <c r="F160" s="5">
        <f t="shared" si="22"/>
        <v>0</v>
      </c>
      <c r="G160" s="5">
        <f t="shared" si="23"/>
        <v>0</v>
      </c>
      <c r="H160" s="5">
        <f t="shared" si="24"/>
        <v>0</v>
      </c>
      <c r="I160" s="5">
        <f t="shared" si="25"/>
        <v>0</v>
      </c>
      <c r="J160" s="5">
        <f t="shared" si="26"/>
        <v>0</v>
      </c>
      <c r="K160" s="5">
        <f t="shared" si="27"/>
        <v>0</v>
      </c>
      <c r="L160" s="5">
        <f t="shared" si="28"/>
        <v>0</v>
      </c>
      <c r="M160" s="86">
        <f t="shared" si="29"/>
        <v>0</v>
      </c>
      <c r="N160" s="86">
        <f t="shared" si="30"/>
        <v>0</v>
      </c>
      <c r="O160" s="86">
        <f t="shared" si="31"/>
        <v>0</v>
      </c>
      <c r="P160" s="86">
        <f t="shared" si="32"/>
        <v>0</v>
      </c>
      <c r="Q160" s="2" t="s">
        <v>92</v>
      </c>
    </row>
    <row r="161" spans="1:17" x14ac:dyDescent="0.35">
      <c r="A161" s="4">
        <v>1108</v>
      </c>
      <c r="B161" s="3">
        <v>73.8</v>
      </c>
      <c r="C161" s="3"/>
      <c r="D161" s="2" t="s">
        <v>101</v>
      </c>
      <c r="E161" s="5"/>
      <c r="F161" s="5">
        <f t="shared" si="22"/>
        <v>0</v>
      </c>
      <c r="G161" s="5">
        <f t="shared" si="23"/>
        <v>0</v>
      </c>
      <c r="H161" s="5">
        <f t="shared" si="24"/>
        <v>0</v>
      </c>
      <c r="I161" s="5">
        <f t="shared" si="25"/>
        <v>0</v>
      </c>
      <c r="J161" s="5">
        <f t="shared" si="26"/>
        <v>0</v>
      </c>
      <c r="K161" s="5">
        <f t="shared" si="27"/>
        <v>0</v>
      </c>
      <c r="L161" s="5">
        <f t="shared" si="28"/>
        <v>0</v>
      </c>
      <c r="M161" s="86">
        <f t="shared" si="29"/>
        <v>0</v>
      </c>
      <c r="N161" s="86">
        <f t="shared" si="30"/>
        <v>0</v>
      </c>
      <c r="O161" s="86">
        <f t="shared" si="31"/>
        <v>0</v>
      </c>
      <c r="P161" s="86">
        <f t="shared" si="32"/>
        <v>0</v>
      </c>
      <c r="Q161" s="2" t="s">
        <v>92</v>
      </c>
    </row>
    <row r="162" spans="1:17" x14ac:dyDescent="0.35">
      <c r="A162" s="4">
        <v>1109</v>
      </c>
      <c r="B162" s="3">
        <v>73.8</v>
      </c>
      <c r="C162" s="3"/>
      <c r="D162" s="2" t="s">
        <v>101</v>
      </c>
      <c r="E162" s="5"/>
      <c r="F162" s="5">
        <f t="shared" si="22"/>
        <v>0</v>
      </c>
      <c r="G162" s="5">
        <f t="shared" si="23"/>
        <v>0</v>
      </c>
      <c r="H162" s="5">
        <f t="shared" si="24"/>
        <v>0</v>
      </c>
      <c r="I162" s="5">
        <f t="shared" si="25"/>
        <v>0</v>
      </c>
      <c r="J162" s="5">
        <f t="shared" si="26"/>
        <v>0</v>
      </c>
      <c r="K162" s="5">
        <f t="shared" si="27"/>
        <v>0</v>
      </c>
      <c r="L162" s="5">
        <f t="shared" si="28"/>
        <v>0</v>
      </c>
      <c r="M162" s="86">
        <f t="shared" si="29"/>
        <v>0</v>
      </c>
      <c r="N162" s="86">
        <f t="shared" si="30"/>
        <v>0</v>
      </c>
      <c r="O162" s="86">
        <f t="shared" si="31"/>
        <v>0</v>
      </c>
      <c r="P162" s="86">
        <f t="shared" si="32"/>
        <v>0</v>
      </c>
      <c r="Q162" s="2" t="s">
        <v>92</v>
      </c>
    </row>
    <row r="163" spans="1:17" x14ac:dyDescent="0.35">
      <c r="A163" s="4">
        <v>1110</v>
      </c>
      <c r="B163" s="3">
        <v>67.7</v>
      </c>
      <c r="C163" s="3"/>
      <c r="D163" s="2" t="s">
        <v>102</v>
      </c>
      <c r="E163" s="5"/>
      <c r="F163" s="5">
        <f t="shared" si="22"/>
        <v>0</v>
      </c>
      <c r="G163" s="5">
        <f t="shared" si="23"/>
        <v>0</v>
      </c>
      <c r="H163" s="5">
        <f t="shared" si="24"/>
        <v>0</v>
      </c>
      <c r="I163" s="5">
        <f t="shared" si="25"/>
        <v>0</v>
      </c>
      <c r="J163" s="5">
        <f t="shared" si="26"/>
        <v>0</v>
      </c>
      <c r="K163" s="5">
        <f t="shared" si="27"/>
        <v>0</v>
      </c>
      <c r="L163" s="5">
        <f t="shared" si="28"/>
        <v>0</v>
      </c>
      <c r="M163" s="86">
        <f t="shared" si="29"/>
        <v>0</v>
      </c>
      <c r="N163" s="86">
        <f t="shared" si="30"/>
        <v>0</v>
      </c>
      <c r="O163" s="86">
        <f t="shared" si="31"/>
        <v>0</v>
      </c>
      <c r="P163" s="86">
        <f t="shared" si="32"/>
        <v>0</v>
      </c>
      <c r="Q163" s="2" t="s">
        <v>92</v>
      </c>
    </row>
    <row r="164" spans="1:17" x14ac:dyDescent="0.35">
      <c r="A164" s="4">
        <v>1111</v>
      </c>
      <c r="B164" s="3">
        <v>68</v>
      </c>
      <c r="C164" s="3"/>
      <c r="D164" s="2" t="s">
        <v>102</v>
      </c>
      <c r="E164" s="5"/>
      <c r="F164" s="5">
        <f t="shared" si="22"/>
        <v>0</v>
      </c>
      <c r="G164" s="5">
        <f t="shared" si="23"/>
        <v>0</v>
      </c>
      <c r="H164" s="5">
        <f t="shared" si="24"/>
        <v>0</v>
      </c>
      <c r="I164" s="5">
        <f t="shared" si="25"/>
        <v>0</v>
      </c>
      <c r="J164" s="5">
        <f t="shared" si="26"/>
        <v>0</v>
      </c>
      <c r="K164" s="5">
        <f t="shared" si="27"/>
        <v>0</v>
      </c>
      <c r="L164" s="5">
        <f t="shared" si="28"/>
        <v>0</v>
      </c>
      <c r="M164" s="86">
        <f t="shared" si="29"/>
        <v>0</v>
      </c>
      <c r="N164" s="86">
        <f t="shared" si="30"/>
        <v>0</v>
      </c>
      <c r="O164" s="86">
        <f t="shared" si="31"/>
        <v>0</v>
      </c>
      <c r="P164" s="86">
        <f t="shared" si="32"/>
        <v>0</v>
      </c>
      <c r="Q164" s="2" t="s">
        <v>92</v>
      </c>
    </row>
    <row r="165" spans="1:17" x14ac:dyDescent="0.35">
      <c r="A165" s="4">
        <v>1112</v>
      </c>
      <c r="B165" s="3">
        <v>52.2</v>
      </c>
      <c r="C165" s="3"/>
      <c r="D165" s="2" t="s">
        <v>111</v>
      </c>
      <c r="E165" s="5"/>
      <c r="F165" s="5">
        <f t="shared" si="22"/>
        <v>0</v>
      </c>
      <c r="G165" s="5">
        <f t="shared" si="23"/>
        <v>0</v>
      </c>
      <c r="H165" s="5">
        <f t="shared" si="24"/>
        <v>0</v>
      </c>
      <c r="I165" s="5">
        <f t="shared" si="25"/>
        <v>0</v>
      </c>
      <c r="J165" s="5">
        <f t="shared" si="26"/>
        <v>0</v>
      </c>
      <c r="K165" s="5">
        <f t="shared" si="27"/>
        <v>0</v>
      </c>
      <c r="L165" s="5">
        <f t="shared" si="28"/>
        <v>0</v>
      </c>
      <c r="M165" s="86">
        <f t="shared" si="29"/>
        <v>0</v>
      </c>
      <c r="N165" s="86">
        <f t="shared" si="30"/>
        <v>0</v>
      </c>
      <c r="O165" s="86">
        <f t="shared" si="31"/>
        <v>0</v>
      </c>
      <c r="P165" s="86">
        <f t="shared" si="32"/>
        <v>0</v>
      </c>
      <c r="Q165" s="2" t="s">
        <v>150</v>
      </c>
    </row>
    <row r="166" spans="1:17" x14ac:dyDescent="0.35">
      <c r="A166" s="4" t="s">
        <v>47</v>
      </c>
      <c r="B166" s="3">
        <v>73.8</v>
      </c>
      <c r="C166" s="3"/>
      <c r="D166" s="2" t="s">
        <v>101</v>
      </c>
      <c r="E166" s="5"/>
      <c r="F166" s="5">
        <f t="shared" si="22"/>
        <v>0</v>
      </c>
      <c r="G166" s="5">
        <f t="shared" si="23"/>
        <v>0</v>
      </c>
      <c r="H166" s="5">
        <f t="shared" si="24"/>
        <v>0</v>
      </c>
      <c r="I166" s="5">
        <f t="shared" si="25"/>
        <v>0</v>
      </c>
      <c r="J166" s="5">
        <f t="shared" si="26"/>
        <v>0</v>
      </c>
      <c r="K166" s="5">
        <f t="shared" si="27"/>
        <v>0</v>
      </c>
      <c r="L166" s="5">
        <f t="shared" si="28"/>
        <v>0</v>
      </c>
      <c r="M166" s="86">
        <f t="shared" si="29"/>
        <v>0</v>
      </c>
      <c r="N166" s="86">
        <f t="shared" si="30"/>
        <v>0</v>
      </c>
      <c r="O166" s="86">
        <f t="shared" si="31"/>
        <v>0</v>
      </c>
      <c r="P166" s="86">
        <f t="shared" si="32"/>
        <v>0</v>
      </c>
      <c r="Q166" s="2" t="s">
        <v>92</v>
      </c>
    </row>
    <row r="167" spans="1:17" x14ac:dyDescent="0.35">
      <c r="A167" s="4" t="s">
        <v>58</v>
      </c>
      <c r="B167" s="3">
        <v>129.19999999999999</v>
      </c>
      <c r="C167" s="3"/>
      <c r="D167" s="2" t="s">
        <v>103</v>
      </c>
      <c r="E167" s="5">
        <v>5588007920</v>
      </c>
      <c r="F167" s="5">
        <f t="shared" si="22"/>
        <v>279400396</v>
      </c>
      <c r="G167" s="5">
        <f t="shared" si="23"/>
        <v>50246142.447780818</v>
      </c>
      <c r="H167" s="5">
        <f t="shared" si="24"/>
        <v>1117601584</v>
      </c>
      <c r="I167" s="5">
        <f t="shared" si="25"/>
        <v>189594219.40076712</v>
      </c>
      <c r="J167" s="5">
        <f t="shared" si="26"/>
        <v>2235203168</v>
      </c>
      <c r="K167" s="5">
        <f t="shared" si="27"/>
        <v>268224380.16</v>
      </c>
      <c r="L167" s="5">
        <f t="shared" si="28"/>
        <v>279400396</v>
      </c>
      <c r="M167" s="86">
        <f t="shared" si="29"/>
        <v>16718094.92778082</v>
      </c>
      <c r="N167" s="86">
        <f t="shared" si="30"/>
        <v>78232110.879999995</v>
      </c>
      <c r="O167" s="86">
        <f t="shared" si="31"/>
        <v>524782836.93632871</v>
      </c>
      <c r="P167" s="86">
        <f t="shared" si="32"/>
        <v>603014947.81632876</v>
      </c>
      <c r="Q167" s="2" t="s">
        <v>93</v>
      </c>
    </row>
    <row r="168" spans="1:17" x14ac:dyDescent="0.35">
      <c r="A168" s="4">
        <v>1115</v>
      </c>
      <c r="B168" s="3">
        <v>70.8</v>
      </c>
      <c r="C168" s="3"/>
      <c r="D168" s="2" t="s">
        <v>104</v>
      </c>
      <c r="E168" s="5"/>
      <c r="F168" s="5">
        <f t="shared" si="22"/>
        <v>0</v>
      </c>
      <c r="G168" s="5">
        <f t="shared" si="23"/>
        <v>0</v>
      </c>
      <c r="H168" s="5">
        <f t="shared" si="24"/>
        <v>0</v>
      </c>
      <c r="I168" s="5">
        <f t="shared" si="25"/>
        <v>0</v>
      </c>
      <c r="J168" s="5">
        <f t="shared" si="26"/>
        <v>0</v>
      </c>
      <c r="K168" s="5">
        <f t="shared" si="27"/>
        <v>0</v>
      </c>
      <c r="L168" s="5">
        <f t="shared" si="28"/>
        <v>0</v>
      </c>
      <c r="M168" s="86">
        <f t="shared" si="29"/>
        <v>0</v>
      </c>
      <c r="N168" s="86">
        <f t="shared" si="30"/>
        <v>0</v>
      </c>
      <c r="O168" s="86">
        <f t="shared" si="31"/>
        <v>0</v>
      </c>
      <c r="P168" s="86">
        <f t="shared" si="32"/>
        <v>0</v>
      </c>
      <c r="Q168" s="2" t="s">
        <v>92</v>
      </c>
    </row>
    <row r="169" spans="1:17" x14ac:dyDescent="0.35">
      <c r="A169" s="4">
        <v>1116</v>
      </c>
      <c r="B169" s="3">
        <v>70.8</v>
      </c>
      <c r="C169" s="3"/>
      <c r="D169" s="2" t="s">
        <v>104</v>
      </c>
      <c r="E169" s="5"/>
      <c r="F169" s="5">
        <f t="shared" si="22"/>
        <v>0</v>
      </c>
      <c r="G169" s="5">
        <f t="shared" si="23"/>
        <v>0</v>
      </c>
      <c r="H169" s="5">
        <f t="shared" si="24"/>
        <v>0</v>
      </c>
      <c r="I169" s="5">
        <f t="shared" si="25"/>
        <v>0</v>
      </c>
      <c r="J169" s="5">
        <f t="shared" si="26"/>
        <v>0</v>
      </c>
      <c r="K169" s="5">
        <f t="shared" si="27"/>
        <v>0</v>
      </c>
      <c r="L169" s="5">
        <f t="shared" si="28"/>
        <v>0</v>
      </c>
      <c r="M169" s="86">
        <f t="shared" si="29"/>
        <v>0</v>
      </c>
      <c r="N169" s="86">
        <f t="shared" si="30"/>
        <v>0</v>
      </c>
      <c r="O169" s="86">
        <f t="shared" si="31"/>
        <v>0</v>
      </c>
      <c r="P169" s="86">
        <f t="shared" si="32"/>
        <v>0</v>
      </c>
      <c r="Q169" s="2" t="s">
        <v>92</v>
      </c>
    </row>
    <row r="170" spans="1:17" x14ac:dyDescent="0.35">
      <c r="A170" s="4">
        <v>1117</v>
      </c>
      <c r="B170" s="3">
        <v>70.8</v>
      </c>
      <c r="C170" s="3"/>
      <c r="D170" s="2" t="s">
        <v>104</v>
      </c>
      <c r="E170" s="5">
        <v>2914245360</v>
      </c>
      <c r="F170" s="5">
        <f t="shared" si="22"/>
        <v>145712268</v>
      </c>
      <c r="G170" s="5">
        <f t="shared" si="23"/>
        <v>26204255.538410962</v>
      </c>
      <c r="H170" s="5">
        <f t="shared" si="24"/>
        <v>582849072</v>
      </c>
      <c r="I170" s="5">
        <f t="shared" si="25"/>
        <v>98876752.159561634</v>
      </c>
      <c r="J170" s="5">
        <f t="shared" si="26"/>
        <v>1165698144</v>
      </c>
      <c r="K170" s="5">
        <f t="shared" si="27"/>
        <v>139883777.28</v>
      </c>
      <c r="L170" s="5">
        <f t="shared" si="28"/>
        <v>145712268</v>
      </c>
      <c r="M170" s="86">
        <f t="shared" si="29"/>
        <v>8718783.3784109578</v>
      </c>
      <c r="N170" s="86">
        <f t="shared" si="30"/>
        <v>40799435.039999999</v>
      </c>
      <c r="O170" s="86">
        <f t="shared" si="31"/>
        <v>273683568.35638356</v>
      </c>
      <c r="P170" s="86">
        <f t="shared" si="32"/>
        <v>314483003.39638358</v>
      </c>
      <c r="Q170" s="2" t="s">
        <v>92</v>
      </c>
    </row>
    <row r="171" spans="1:17" x14ac:dyDescent="0.35">
      <c r="A171" s="4">
        <v>1118</v>
      </c>
      <c r="B171" s="3">
        <v>70.8</v>
      </c>
      <c r="C171" s="3"/>
      <c r="D171" s="2" t="s">
        <v>104</v>
      </c>
      <c r="E171" s="5"/>
      <c r="F171" s="5">
        <f t="shared" si="22"/>
        <v>0</v>
      </c>
      <c r="G171" s="5">
        <f t="shared" si="23"/>
        <v>0</v>
      </c>
      <c r="H171" s="5">
        <f t="shared" si="24"/>
        <v>0</v>
      </c>
      <c r="I171" s="5">
        <f t="shared" si="25"/>
        <v>0</v>
      </c>
      <c r="J171" s="5">
        <f t="shared" si="26"/>
        <v>0</v>
      </c>
      <c r="K171" s="5">
        <f t="shared" si="27"/>
        <v>0</v>
      </c>
      <c r="L171" s="5">
        <f t="shared" si="28"/>
        <v>0</v>
      </c>
      <c r="M171" s="86">
        <f t="shared" si="29"/>
        <v>0</v>
      </c>
      <c r="N171" s="86">
        <f t="shared" si="30"/>
        <v>0</v>
      </c>
      <c r="O171" s="86">
        <f t="shared" si="31"/>
        <v>0</v>
      </c>
      <c r="P171" s="86">
        <f t="shared" si="32"/>
        <v>0</v>
      </c>
      <c r="Q171" s="2" t="s">
        <v>92</v>
      </c>
    </row>
    <row r="172" spans="1:17" x14ac:dyDescent="0.35">
      <c r="A172" s="4">
        <v>1119</v>
      </c>
      <c r="B172" s="3">
        <v>46.5</v>
      </c>
      <c r="C172" s="3"/>
      <c r="D172" s="2" t="s">
        <v>105</v>
      </c>
      <c r="E172" s="5"/>
      <c r="F172" s="5">
        <f t="shared" si="22"/>
        <v>0</v>
      </c>
      <c r="G172" s="5">
        <f t="shared" si="23"/>
        <v>0</v>
      </c>
      <c r="H172" s="5">
        <f t="shared" si="24"/>
        <v>0</v>
      </c>
      <c r="I172" s="5">
        <f t="shared" si="25"/>
        <v>0</v>
      </c>
      <c r="J172" s="5">
        <f t="shared" si="26"/>
        <v>0</v>
      </c>
      <c r="K172" s="5">
        <f t="shared" si="27"/>
        <v>0</v>
      </c>
      <c r="L172" s="5">
        <f t="shared" si="28"/>
        <v>0</v>
      </c>
      <c r="M172" s="86">
        <f t="shared" si="29"/>
        <v>0</v>
      </c>
      <c r="N172" s="86">
        <f t="shared" si="30"/>
        <v>0</v>
      </c>
      <c r="O172" s="86">
        <f t="shared" si="31"/>
        <v>0</v>
      </c>
      <c r="P172" s="86">
        <f t="shared" si="32"/>
        <v>0</v>
      </c>
      <c r="Q172" s="2" t="s">
        <v>150</v>
      </c>
    </row>
    <row r="173" spans="1:17" x14ac:dyDescent="0.35">
      <c r="A173" s="4">
        <v>1120</v>
      </c>
      <c r="B173" s="3">
        <v>30.3</v>
      </c>
      <c r="C173" s="3"/>
      <c r="D173" s="2" t="s">
        <v>106</v>
      </c>
      <c r="E173" s="5"/>
      <c r="F173" s="5">
        <f t="shared" si="22"/>
        <v>0</v>
      </c>
      <c r="G173" s="5">
        <f t="shared" si="23"/>
        <v>0</v>
      </c>
      <c r="H173" s="5">
        <f t="shared" si="24"/>
        <v>0</v>
      </c>
      <c r="I173" s="5">
        <f t="shared" si="25"/>
        <v>0</v>
      </c>
      <c r="J173" s="5">
        <f t="shared" si="26"/>
        <v>0</v>
      </c>
      <c r="K173" s="5">
        <f t="shared" si="27"/>
        <v>0</v>
      </c>
      <c r="L173" s="5">
        <f t="shared" si="28"/>
        <v>0</v>
      </c>
      <c r="M173" s="86">
        <f t="shared" si="29"/>
        <v>0</v>
      </c>
      <c r="N173" s="86">
        <f t="shared" si="30"/>
        <v>0</v>
      </c>
      <c r="O173" s="86">
        <f t="shared" si="31"/>
        <v>0</v>
      </c>
      <c r="P173" s="86">
        <f t="shared" si="32"/>
        <v>0</v>
      </c>
      <c r="Q173" s="2" t="s">
        <v>149</v>
      </c>
    </row>
    <row r="174" spans="1:17" x14ac:dyDescent="0.35">
      <c r="A174" s="4">
        <v>1121</v>
      </c>
      <c r="B174" s="3">
        <v>66</v>
      </c>
      <c r="C174" s="3"/>
      <c r="D174" s="2" t="s">
        <v>107</v>
      </c>
      <c r="E174" s="5"/>
      <c r="F174" s="5">
        <f t="shared" si="22"/>
        <v>0</v>
      </c>
      <c r="G174" s="5">
        <f t="shared" si="23"/>
        <v>0</v>
      </c>
      <c r="H174" s="5">
        <f t="shared" si="24"/>
        <v>0</v>
      </c>
      <c r="I174" s="5">
        <f t="shared" si="25"/>
        <v>0</v>
      </c>
      <c r="J174" s="5">
        <f t="shared" si="26"/>
        <v>0</v>
      </c>
      <c r="K174" s="5">
        <f t="shared" si="27"/>
        <v>0</v>
      </c>
      <c r="L174" s="5">
        <f t="shared" si="28"/>
        <v>0</v>
      </c>
      <c r="M174" s="86">
        <f t="shared" si="29"/>
        <v>0</v>
      </c>
      <c r="N174" s="86">
        <f t="shared" si="30"/>
        <v>0</v>
      </c>
      <c r="O174" s="86">
        <f t="shared" si="31"/>
        <v>0</v>
      </c>
      <c r="P174" s="86">
        <f t="shared" si="32"/>
        <v>0</v>
      </c>
      <c r="Q174" s="2" t="s">
        <v>151</v>
      </c>
    </row>
    <row r="175" spans="1:17" x14ac:dyDescent="0.35">
      <c r="A175" s="4">
        <v>1122</v>
      </c>
      <c r="B175" s="3">
        <v>70.8</v>
      </c>
      <c r="C175" s="3"/>
      <c r="D175" s="2" t="s">
        <v>104</v>
      </c>
      <c r="E175" s="5"/>
      <c r="F175" s="5">
        <f t="shared" si="22"/>
        <v>0</v>
      </c>
      <c r="G175" s="5">
        <f t="shared" si="23"/>
        <v>0</v>
      </c>
      <c r="H175" s="5">
        <f t="shared" si="24"/>
        <v>0</v>
      </c>
      <c r="I175" s="5">
        <f t="shared" si="25"/>
        <v>0</v>
      </c>
      <c r="J175" s="5">
        <f t="shared" si="26"/>
        <v>0</v>
      </c>
      <c r="K175" s="5">
        <f t="shared" si="27"/>
        <v>0</v>
      </c>
      <c r="L175" s="5">
        <f t="shared" si="28"/>
        <v>0</v>
      </c>
      <c r="M175" s="86">
        <f t="shared" si="29"/>
        <v>0</v>
      </c>
      <c r="N175" s="86">
        <f t="shared" si="30"/>
        <v>0</v>
      </c>
      <c r="O175" s="86">
        <f t="shared" si="31"/>
        <v>0</v>
      </c>
      <c r="P175" s="86">
        <f t="shared" si="32"/>
        <v>0</v>
      </c>
      <c r="Q175" s="2" t="s">
        <v>92</v>
      </c>
    </row>
    <row r="176" spans="1:17" x14ac:dyDescent="0.35">
      <c r="A176" s="4">
        <v>1123</v>
      </c>
      <c r="B176" s="3">
        <v>70.8</v>
      </c>
      <c r="C176" s="3"/>
      <c r="D176" s="2" t="s">
        <v>104</v>
      </c>
      <c r="E176" s="5"/>
      <c r="F176" s="5">
        <f t="shared" si="22"/>
        <v>0</v>
      </c>
      <c r="G176" s="5">
        <f t="shared" si="23"/>
        <v>0</v>
      </c>
      <c r="H176" s="5">
        <f t="shared" si="24"/>
        <v>0</v>
      </c>
      <c r="I176" s="5">
        <f t="shared" si="25"/>
        <v>0</v>
      </c>
      <c r="J176" s="5">
        <f t="shared" si="26"/>
        <v>0</v>
      </c>
      <c r="K176" s="5">
        <f t="shared" si="27"/>
        <v>0</v>
      </c>
      <c r="L176" s="5">
        <f t="shared" si="28"/>
        <v>0</v>
      </c>
      <c r="M176" s="86">
        <f t="shared" si="29"/>
        <v>0</v>
      </c>
      <c r="N176" s="86">
        <f t="shared" si="30"/>
        <v>0</v>
      </c>
      <c r="O176" s="86">
        <f t="shared" si="31"/>
        <v>0</v>
      </c>
      <c r="P176" s="86">
        <f t="shared" si="32"/>
        <v>0</v>
      </c>
      <c r="Q176" s="2" t="s">
        <v>92</v>
      </c>
    </row>
    <row r="177" spans="1:17" x14ac:dyDescent="0.35">
      <c r="A177" s="4">
        <v>1124</v>
      </c>
      <c r="B177" s="3">
        <v>70.8</v>
      </c>
      <c r="C177" s="3"/>
      <c r="D177" s="2" t="s">
        <v>104</v>
      </c>
      <c r="E177" s="5"/>
      <c r="F177" s="5">
        <f t="shared" si="22"/>
        <v>0</v>
      </c>
      <c r="G177" s="5">
        <f t="shared" si="23"/>
        <v>0</v>
      </c>
      <c r="H177" s="5">
        <f t="shared" si="24"/>
        <v>0</v>
      </c>
      <c r="I177" s="5">
        <f t="shared" si="25"/>
        <v>0</v>
      </c>
      <c r="J177" s="5">
        <f t="shared" si="26"/>
        <v>0</v>
      </c>
      <c r="K177" s="5">
        <f t="shared" si="27"/>
        <v>0</v>
      </c>
      <c r="L177" s="5">
        <f t="shared" si="28"/>
        <v>0</v>
      </c>
      <c r="M177" s="86">
        <f t="shared" si="29"/>
        <v>0</v>
      </c>
      <c r="N177" s="86">
        <f t="shared" si="30"/>
        <v>0</v>
      </c>
      <c r="O177" s="86">
        <f t="shared" si="31"/>
        <v>0</v>
      </c>
      <c r="P177" s="86">
        <f t="shared" si="32"/>
        <v>0</v>
      </c>
      <c r="Q177" s="2" t="s">
        <v>92</v>
      </c>
    </row>
    <row r="178" spans="1:17" x14ac:dyDescent="0.35">
      <c r="A178" s="4">
        <v>1125</v>
      </c>
      <c r="B178" s="3">
        <v>70.7</v>
      </c>
      <c r="C178" s="3"/>
      <c r="D178" s="2" t="s">
        <v>104</v>
      </c>
      <c r="E178" s="5"/>
      <c r="F178" s="5">
        <f t="shared" si="22"/>
        <v>0</v>
      </c>
      <c r="G178" s="5">
        <f t="shared" si="23"/>
        <v>0</v>
      </c>
      <c r="H178" s="5">
        <f t="shared" si="24"/>
        <v>0</v>
      </c>
      <c r="I178" s="5">
        <f t="shared" si="25"/>
        <v>0</v>
      </c>
      <c r="J178" s="5">
        <f t="shared" si="26"/>
        <v>0</v>
      </c>
      <c r="K178" s="5">
        <f t="shared" si="27"/>
        <v>0</v>
      </c>
      <c r="L178" s="5">
        <f t="shared" si="28"/>
        <v>0</v>
      </c>
      <c r="M178" s="86">
        <f t="shared" si="29"/>
        <v>0</v>
      </c>
      <c r="N178" s="86">
        <f t="shared" si="30"/>
        <v>0</v>
      </c>
      <c r="O178" s="86">
        <f t="shared" si="31"/>
        <v>0</v>
      </c>
      <c r="P178" s="86">
        <f t="shared" si="32"/>
        <v>0</v>
      </c>
      <c r="Q178" s="2" t="s">
        <v>92</v>
      </c>
    </row>
    <row r="179" spans="1:17" x14ac:dyDescent="0.35">
      <c r="A179" s="4">
        <v>1126</v>
      </c>
      <c r="B179" s="3">
        <v>70.8</v>
      </c>
      <c r="C179" s="3"/>
      <c r="D179" s="2" t="s">
        <v>104</v>
      </c>
      <c r="E179" s="5"/>
      <c r="F179" s="5">
        <f t="shared" si="22"/>
        <v>0</v>
      </c>
      <c r="G179" s="5">
        <f t="shared" si="23"/>
        <v>0</v>
      </c>
      <c r="H179" s="5">
        <f t="shared" si="24"/>
        <v>0</v>
      </c>
      <c r="I179" s="5">
        <f t="shared" si="25"/>
        <v>0</v>
      </c>
      <c r="J179" s="5">
        <f t="shared" si="26"/>
        <v>0</v>
      </c>
      <c r="K179" s="5">
        <f t="shared" si="27"/>
        <v>0</v>
      </c>
      <c r="L179" s="5">
        <f t="shared" si="28"/>
        <v>0</v>
      </c>
      <c r="M179" s="86">
        <f t="shared" si="29"/>
        <v>0</v>
      </c>
      <c r="N179" s="86">
        <f t="shared" si="30"/>
        <v>0</v>
      </c>
      <c r="O179" s="86">
        <f t="shared" si="31"/>
        <v>0</v>
      </c>
      <c r="P179" s="86">
        <f t="shared" si="32"/>
        <v>0</v>
      </c>
      <c r="Q179" s="2" t="s">
        <v>92</v>
      </c>
    </row>
    <row r="180" spans="1:17" x14ac:dyDescent="0.35">
      <c r="A180" s="4">
        <v>1201</v>
      </c>
      <c r="B180" s="3">
        <v>102.7</v>
      </c>
      <c r="C180" s="3"/>
      <c r="D180" s="2" t="s">
        <v>96</v>
      </c>
      <c r="E180" s="5"/>
      <c r="F180" s="5">
        <f t="shared" si="22"/>
        <v>0</v>
      </c>
      <c r="G180" s="5">
        <f t="shared" si="23"/>
        <v>0</v>
      </c>
      <c r="H180" s="5">
        <f t="shared" si="24"/>
        <v>0</v>
      </c>
      <c r="I180" s="5">
        <f t="shared" si="25"/>
        <v>0</v>
      </c>
      <c r="J180" s="5">
        <f t="shared" si="26"/>
        <v>0</v>
      </c>
      <c r="K180" s="5">
        <f t="shared" si="27"/>
        <v>0</v>
      </c>
      <c r="L180" s="5">
        <f t="shared" si="28"/>
        <v>0</v>
      </c>
      <c r="M180" s="86">
        <f t="shared" si="29"/>
        <v>0</v>
      </c>
      <c r="N180" s="86">
        <f t="shared" si="30"/>
        <v>0</v>
      </c>
      <c r="O180" s="86">
        <f t="shared" si="31"/>
        <v>0</v>
      </c>
      <c r="P180" s="86">
        <f t="shared" si="32"/>
        <v>0</v>
      </c>
      <c r="Q180" s="2" t="s">
        <v>93</v>
      </c>
    </row>
    <row r="181" spans="1:17" x14ac:dyDescent="0.35">
      <c r="A181" s="4">
        <v>1202</v>
      </c>
      <c r="B181" s="3">
        <v>31.9</v>
      </c>
      <c r="C181" s="3"/>
      <c r="D181" s="2" t="s">
        <v>97</v>
      </c>
      <c r="E181" s="5"/>
      <c r="F181" s="5">
        <f t="shared" si="22"/>
        <v>0</v>
      </c>
      <c r="G181" s="5">
        <f t="shared" si="23"/>
        <v>0</v>
      </c>
      <c r="H181" s="5">
        <f t="shared" si="24"/>
        <v>0</v>
      </c>
      <c r="I181" s="5">
        <f t="shared" si="25"/>
        <v>0</v>
      </c>
      <c r="J181" s="5">
        <f t="shared" si="26"/>
        <v>0</v>
      </c>
      <c r="K181" s="5">
        <f t="shared" si="27"/>
        <v>0</v>
      </c>
      <c r="L181" s="5">
        <f t="shared" si="28"/>
        <v>0</v>
      </c>
      <c r="M181" s="86">
        <f t="shared" si="29"/>
        <v>0</v>
      </c>
      <c r="N181" s="86">
        <f t="shared" si="30"/>
        <v>0</v>
      </c>
      <c r="O181" s="86">
        <f t="shared" si="31"/>
        <v>0</v>
      </c>
      <c r="P181" s="86">
        <f t="shared" si="32"/>
        <v>0</v>
      </c>
      <c r="Q181" s="2" t="s">
        <v>149</v>
      </c>
    </row>
    <row r="182" spans="1:17" x14ac:dyDescent="0.35">
      <c r="A182" s="4">
        <v>1203</v>
      </c>
      <c r="B182" s="3">
        <v>31.9</v>
      </c>
      <c r="C182" s="3"/>
      <c r="D182" s="2" t="s">
        <v>97</v>
      </c>
      <c r="E182" s="5"/>
      <c r="F182" s="5">
        <f t="shared" si="22"/>
        <v>0</v>
      </c>
      <c r="G182" s="5">
        <f t="shared" si="23"/>
        <v>0</v>
      </c>
      <c r="H182" s="5">
        <f t="shared" si="24"/>
        <v>0</v>
      </c>
      <c r="I182" s="5">
        <f t="shared" si="25"/>
        <v>0</v>
      </c>
      <c r="J182" s="5">
        <f t="shared" si="26"/>
        <v>0</v>
      </c>
      <c r="K182" s="5">
        <f t="shared" si="27"/>
        <v>0</v>
      </c>
      <c r="L182" s="5">
        <f t="shared" si="28"/>
        <v>0</v>
      </c>
      <c r="M182" s="86">
        <f t="shared" si="29"/>
        <v>0</v>
      </c>
      <c r="N182" s="86">
        <f t="shared" si="30"/>
        <v>0</v>
      </c>
      <c r="O182" s="86">
        <f t="shared" si="31"/>
        <v>0</v>
      </c>
      <c r="P182" s="86">
        <f t="shared" si="32"/>
        <v>0</v>
      </c>
      <c r="Q182" s="2" t="s">
        <v>149</v>
      </c>
    </row>
    <row r="183" spans="1:17" x14ac:dyDescent="0.35">
      <c r="A183" s="4">
        <v>1204</v>
      </c>
      <c r="B183" s="3">
        <v>36.5</v>
      </c>
      <c r="C183" s="3"/>
      <c r="D183" s="2" t="s">
        <v>98</v>
      </c>
      <c r="E183" s="5"/>
      <c r="F183" s="5">
        <f t="shared" si="22"/>
        <v>0</v>
      </c>
      <c r="G183" s="5">
        <f t="shared" si="23"/>
        <v>0</v>
      </c>
      <c r="H183" s="5">
        <f t="shared" si="24"/>
        <v>0</v>
      </c>
      <c r="I183" s="5">
        <f t="shared" si="25"/>
        <v>0</v>
      </c>
      <c r="J183" s="5">
        <f t="shared" si="26"/>
        <v>0</v>
      </c>
      <c r="K183" s="5">
        <f t="shared" si="27"/>
        <v>0</v>
      </c>
      <c r="L183" s="5">
        <f t="shared" si="28"/>
        <v>0</v>
      </c>
      <c r="M183" s="86">
        <f t="shared" si="29"/>
        <v>0</v>
      </c>
      <c r="N183" s="86">
        <f t="shared" si="30"/>
        <v>0</v>
      </c>
      <c r="O183" s="86">
        <f t="shared" si="31"/>
        <v>0</v>
      </c>
      <c r="P183" s="86">
        <f t="shared" si="32"/>
        <v>0</v>
      </c>
      <c r="Q183" s="2" t="s">
        <v>149</v>
      </c>
    </row>
    <row r="184" spans="1:17" x14ac:dyDescent="0.35">
      <c r="A184" s="4">
        <v>1205</v>
      </c>
      <c r="B184" s="3">
        <v>107.2</v>
      </c>
      <c r="C184" s="3"/>
      <c r="D184" s="2" t="s">
        <v>99</v>
      </c>
      <c r="E184" s="5"/>
      <c r="F184" s="5">
        <f t="shared" si="22"/>
        <v>0</v>
      </c>
      <c r="G184" s="5">
        <f t="shared" si="23"/>
        <v>0</v>
      </c>
      <c r="H184" s="5">
        <f t="shared" si="24"/>
        <v>0</v>
      </c>
      <c r="I184" s="5">
        <f t="shared" si="25"/>
        <v>0</v>
      </c>
      <c r="J184" s="5">
        <f t="shared" si="26"/>
        <v>0</v>
      </c>
      <c r="K184" s="5">
        <f t="shared" si="27"/>
        <v>0</v>
      </c>
      <c r="L184" s="5">
        <f t="shared" si="28"/>
        <v>0</v>
      </c>
      <c r="M184" s="86">
        <f t="shared" si="29"/>
        <v>0</v>
      </c>
      <c r="N184" s="86">
        <f t="shared" si="30"/>
        <v>0</v>
      </c>
      <c r="O184" s="86">
        <f t="shared" si="31"/>
        <v>0</v>
      </c>
      <c r="P184" s="86">
        <f t="shared" si="32"/>
        <v>0</v>
      </c>
      <c r="Q184" s="2" t="s">
        <v>93</v>
      </c>
    </row>
    <row r="185" spans="1:17" x14ac:dyDescent="0.35">
      <c r="A185" s="4">
        <v>1206</v>
      </c>
      <c r="B185" s="3">
        <v>48.6</v>
      </c>
      <c r="C185" s="3"/>
      <c r="D185" s="2" t="s">
        <v>100</v>
      </c>
      <c r="E185" s="5"/>
      <c r="F185" s="5">
        <f t="shared" si="22"/>
        <v>0</v>
      </c>
      <c r="G185" s="5">
        <f t="shared" si="23"/>
        <v>0</v>
      </c>
      <c r="H185" s="5">
        <f t="shared" si="24"/>
        <v>0</v>
      </c>
      <c r="I185" s="5">
        <f t="shared" si="25"/>
        <v>0</v>
      </c>
      <c r="J185" s="5">
        <f t="shared" si="26"/>
        <v>0</v>
      </c>
      <c r="K185" s="5">
        <f t="shared" si="27"/>
        <v>0</v>
      </c>
      <c r="L185" s="5">
        <f t="shared" si="28"/>
        <v>0</v>
      </c>
      <c r="M185" s="86">
        <f t="shared" si="29"/>
        <v>0</v>
      </c>
      <c r="N185" s="86">
        <f t="shared" si="30"/>
        <v>0</v>
      </c>
      <c r="O185" s="86">
        <f t="shared" si="31"/>
        <v>0</v>
      </c>
      <c r="P185" s="86">
        <f t="shared" si="32"/>
        <v>0</v>
      </c>
      <c r="Q185" s="2" t="s">
        <v>150</v>
      </c>
    </row>
    <row r="186" spans="1:17" x14ac:dyDescent="0.35">
      <c r="A186" s="4">
        <v>1207</v>
      </c>
      <c r="B186" s="3">
        <v>73.8</v>
      </c>
      <c r="C186" s="3"/>
      <c r="D186" s="2" t="s">
        <v>101</v>
      </c>
      <c r="E186" s="5"/>
      <c r="F186" s="5">
        <f t="shared" si="22"/>
        <v>0</v>
      </c>
      <c r="G186" s="5">
        <f t="shared" si="23"/>
        <v>0</v>
      </c>
      <c r="H186" s="5">
        <f t="shared" si="24"/>
        <v>0</v>
      </c>
      <c r="I186" s="5">
        <f t="shared" si="25"/>
        <v>0</v>
      </c>
      <c r="J186" s="5">
        <f t="shared" si="26"/>
        <v>0</v>
      </c>
      <c r="K186" s="5">
        <f t="shared" si="27"/>
        <v>0</v>
      </c>
      <c r="L186" s="5">
        <f t="shared" si="28"/>
        <v>0</v>
      </c>
      <c r="M186" s="86">
        <f t="shared" si="29"/>
        <v>0</v>
      </c>
      <c r="N186" s="86">
        <f t="shared" si="30"/>
        <v>0</v>
      </c>
      <c r="O186" s="86">
        <f t="shared" si="31"/>
        <v>0</v>
      </c>
      <c r="P186" s="86">
        <f t="shared" si="32"/>
        <v>0</v>
      </c>
      <c r="Q186" s="2" t="s">
        <v>92</v>
      </c>
    </row>
    <row r="187" spans="1:17" x14ac:dyDescent="0.35">
      <c r="A187" s="4">
        <v>1208</v>
      </c>
      <c r="B187" s="3">
        <v>73.8</v>
      </c>
      <c r="C187" s="3"/>
      <c r="D187" s="2" t="s">
        <v>101</v>
      </c>
      <c r="E187" s="5"/>
      <c r="F187" s="5">
        <f t="shared" si="22"/>
        <v>0</v>
      </c>
      <c r="G187" s="5">
        <f t="shared" si="23"/>
        <v>0</v>
      </c>
      <c r="H187" s="5">
        <f t="shared" si="24"/>
        <v>0</v>
      </c>
      <c r="I187" s="5">
        <f t="shared" si="25"/>
        <v>0</v>
      </c>
      <c r="J187" s="5">
        <f t="shared" si="26"/>
        <v>0</v>
      </c>
      <c r="K187" s="5">
        <f t="shared" si="27"/>
        <v>0</v>
      </c>
      <c r="L187" s="5">
        <f t="shared" si="28"/>
        <v>0</v>
      </c>
      <c r="M187" s="86">
        <f t="shared" si="29"/>
        <v>0</v>
      </c>
      <c r="N187" s="86">
        <f t="shared" si="30"/>
        <v>0</v>
      </c>
      <c r="O187" s="86">
        <f t="shared" si="31"/>
        <v>0</v>
      </c>
      <c r="P187" s="86">
        <f t="shared" si="32"/>
        <v>0</v>
      </c>
      <c r="Q187" s="2" t="s">
        <v>92</v>
      </c>
    </row>
    <row r="188" spans="1:17" x14ac:dyDescent="0.35">
      <c r="A188" s="4">
        <v>1209</v>
      </c>
      <c r="B188" s="3">
        <v>73.8</v>
      </c>
      <c r="C188" s="3"/>
      <c r="D188" s="2" t="s">
        <v>101</v>
      </c>
      <c r="E188" s="5"/>
      <c r="F188" s="5">
        <f t="shared" si="22"/>
        <v>0</v>
      </c>
      <c r="G188" s="5">
        <f t="shared" si="23"/>
        <v>0</v>
      </c>
      <c r="H188" s="5">
        <f t="shared" si="24"/>
        <v>0</v>
      </c>
      <c r="I188" s="5">
        <f t="shared" si="25"/>
        <v>0</v>
      </c>
      <c r="J188" s="5">
        <f t="shared" si="26"/>
        <v>0</v>
      </c>
      <c r="K188" s="5">
        <f t="shared" si="27"/>
        <v>0</v>
      </c>
      <c r="L188" s="5">
        <f t="shared" si="28"/>
        <v>0</v>
      </c>
      <c r="M188" s="86">
        <f t="shared" si="29"/>
        <v>0</v>
      </c>
      <c r="N188" s="86">
        <f t="shared" si="30"/>
        <v>0</v>
      </c>
      <c r="O188" s="86">
        <f t="shared" si="31"/>
        <v>0</v>
      </c>
      <c r="P188" s="86">
        <f t="shared" si="32"/>
        <v>0</v>
      </c>
      <c r="Q188" s="2" t="s">
        <v>92</v>
      </c>
    </row>
    <row r="189" spans="1:17" x14ac:dyDescent="0.35">
      <c r="A189" s="4">
        <v>1210</v>
      </c>
      <c r="B189" s="3">
        <v>67.7</v>
      </c>
      <c r="C189" s="3"/>
      <c r="D189" s="2" t="s">
        <v>102</v>
      </c>
      <c r="E189" s="5"/>
      <c r="F189" s="5">
        <f t="shared" si="22"/>
        <v>0</v>
      </c>
      <c r="G189" s="5">
        <f t="shared" si="23"/>
        <v>0</v>
      </c>
      <c r="H189" s="5">
        <f t="shared" si="24"/>
        <v>0</v>
      </c>
      <c r="I189" s="5">
        <f t="shared" si="25"/>
        <v>0</v>
      </c>
      <c r="J189" s="5">
        <f t="shared" si="26"/>
        <v>0</v>
      </c>
      <c r="K189" s="5">
        <f t="shared" si="27"/>
        <v>0</v>
      </c>
      <c r="L189" s="5">
        <f t="shared" si="28"/>
        <v>0</v>
      </c>
      <c r="M189" s="86">
        <f t="shared" si="29"/>
        <v>0</v>
      </c>
      <c r="N189" s="86">
        <f t="shared" si="30"/>
        <v>0</v>
      </c>
      <c r="O189" s="86">
        <f t="shared" si="31"/>
        <v>0</v>
      </c>
      <c r="P189" s="86">
        <f t="shared" si="32"/>
        <v>0</v>
      </c>
      <c r="Q189" s="2" t="s">
        <v>92</v>
      </c>
    </row>
    <row r="190" spans="1:17" x14ac:dyDescent="0.35">
      <c r="A190" s="4">
        <v>1211</v>
      </c>
      <c r="B190" s="3">
        <v>68</v>
      </c>
      <c r="C190" s="3"/>
      <c r="D190" s="2" t="s">
        <v>102</v>
      </c>
      <c r="E190" s="5"/>
      <c r="F190" s="5">
        <f t="shared" si="22"/>
        <v>0</v>
      </c>
      <c r="G190" s="5">
        <f t="shared" si="23"/>
        <v>0</v>
      </c>
      <c r="H190" s="5">
        <f t="shared" si="24"/>
        <v>0</v>
      </c>
      <c r="I190" s="5">
        <f t="shared" si="25"/>
        <v>0</v>
      </c>
      <c r="J190" s="5">
        <f t="shared" si="26"/>
        <v>0</v>
      </c>
      <c r="K190" s="5">
        <f t="shared" si="27"/>
        <v>0</v>
      </c>
      <c r="L190" s="5">
        <f t="shared" si="28"/>
        <v>0</v>
      </c>
      <c r="M190" s="86">
        <f t="shared" si="29"/>
        <v>0</v>
      </c>
      <c r="N190" s="86">
        <f t="shared" si="30"/>
        <v>0</v>
      </c>
      <c r="O190" s="86">
        <f t="shared" si="31"/>
        <v>0</v>
      </c>
      <c r="P190" s="86">
        <f t="shared" si="32"/>
        <v>0</v>
      </c>
      <c r="Q190" s="2" t="s">
        <v>92</v>
      </c>
    </row>
    <row r="191" spans="1:17" x14ac:dyDescent="0.35">
      <c r="A191" s="4">
        <v>1212</v>
      </c>
      <c r="B191" s="3">
        <v>52.2</v>
      </c>
      <c r="C191" s="3"/>
      <c r="D191" s="2" t="s">
        <v>111</v>
      </c>
      <c r="E191" s="5"/>
      <c r="F191" s="5">
        <f t="shared" si="22"/>
        <v>0</v>
      </c>
      <c r="G191" s="5">
        <f t="shared" si="23"/>
        <v>0</v>
      </c>
      <c r="H191" s="5">
        <f t="shared" si="24"/>
        <v>0</v>
      </c>
      <c r="I191" s="5">
        <f t="shared" si="25"/>
        <v>0</v>
      </c>
      <c r="J191" s="5">
        <f t="shared" si="26"/>
        <v>0</v>
      </c>
      <c r="K191" s="5">
        <f t="shared" si="27"/>
        <v>0</v>
      </c>
      <c r="L191" s="5">
        <f t="shared" si="28"/>
        <v>0</v>
      </c>
      <c r="M191" s="86">
        <f t="shared" si="29"/>
        <v>0</v>
      </c>
      <c r="N191" s="86">
        <f t="shared" si="30"/>
        <v>0</v>
      </c>
      <c r="O191" s="86">
        <f t="shared" si="31"/>
        <v>0</v>
      </c>
      <c r="P191" s="86">
        <f t="shared" si="32"/>
        <v>0</v>
      </c>
      <c r="Q191" s="2" t="s">
        <v>150</v>
      </c>
    </row>
    <row r="192" spans="1:17" x14ac:dyDescent="0.35">
      <c r="A192" s="4" t="s">
        <v>108</v>
      </c>
      <c r="B192" s="3">
        <v>73.8</v>
      </c>
      <c r="C192" s="3"/>
      <c r="D192" s="2" t="s">
        <v>101</v>
      </c>
      <c r="E192" s="5"/>
      <c r="F192" s="5">
        <f t="shared" si="22"/>
        <v>0</v>
      </c>
      <c r="G192" s="5">
        <f t="shared" si="23"/>
        <v>0</v>
      </c>
      <c r="H192" s="5">
        <f t="shared" si="24"/>
        <v>0</v>
      </c>
      <c r="I192" s="5">
        <f t="shared" si="25"/>
        <v>0</v>
      </c>
      <c r="J192" s="5">
        <f t="shared" si="26"/>
        <v>0</v>
      </c>
      <c r="K192" s="5">
        <f t="shared" si="27"/>
        <v>0</v>
      </c>
      <c r="L192" s="5">
        <f t="shared" si="28"/>
        <v>0</v>
      </c>
      <c r="M192" s="86">
        <f t="shared" si="29"/>
        <v>0</v>
      </c>
      <c r="N192" s="86">
        <f t="shared" si="30"/>
        <v>0</v>
      </c>
      <c r="O192" s="86">
        <f t="shared" si="31"/>
        <v>0</v>
      </c>
      <c r="P192" s="86">
        <f t="shared" si="32"/>
        <v>0</v>
      </c>
      <c r="Q192" s="2" t="s">
        <v>92</v>
      </c>
    </row>
    <row r="193" spans="1:17" x14ac:dyDescent="0.35">
      <c r="A193" s="4" t="s">
        <v>109</v>
      </c>
      <c r="B193" s="3">
        <v>129.19999999999999</v>
      </c>
      <c r="C193" s="3"/>
      <c r="D193" s="2" t="s">
        <v>103</v>
      </c>
      <c r="E193" s="5"/>
      <c r="F193" s="5">
        <f t="shared" si="22"/>
        <v>0</v>
      </c>
      <c r="G193" s="5">
        <f t="shared" si="23"/>
        <v>0</v>
      </c>
      <c r="H193" s="5">
        <f t="shared" si="24"/>
        <v>0</v>
      </c>
      <c r="I193" s="5">
        <f t="shared" si="25"/>
        <v>0</v>
      </c>
      <c r="J193" s="5">
        <f t="shared" si="26"/>
        <v>0</v>
      </c>
      <c r="K193" s="5">
        <f t="shared" si="27"/>
        <v>0</v>
      </c>
      <c r="L193" s="5">
        <f t="shared" si="28"/>
        <v>0</v>
      </c>
      <c r="M193" s="86">
        <f t="shared" si="29"/>
        <v>0</v>
      </c>
      <c r="N193" s="86">
        <f t="shared" si="30"/>
        <v>0</v>
      </c>
      <c r="O193" s="86">
        <f t="shared" si="31"/>
        <v>0</v>
      </c>
      <c r="P193" s="86">
        <f t="shared" si="32"/>
        <v>0</v>
      </c>
      <c r="Q193" s="2" t="s">
        <v>93</v>
      </c>
    </row>
    <row r="194" spans="1:17" x14ac:dyDescent="0.35">
      <c r="A194" s="4">
        <v>1215</v>
      </c>
      <c r="B194" s="3">
        <v>70.8</v>
      </c>
      <c r="C194" s="3"/>
      <c r="D194" s="2" t="s">
        <v>104</v>
      </c>
      <c r="E194" s="5"/>
      <c r="F194" s="5">
        <f t="shared" si="22"/>
        <v>0</v>
      </c>
      <c r="G194" s="5">
        <f t="shared" si="23"/>
        <v>0</v>
      </c>
      <c r="H194" s="5">
        <f t="shared" si="24"/>
        <v>0</v>
      </c>
      <c r="I194" s="5">
        <f t="shared" si="25"/>
        <v>0</v>
      </c>
      <c r="J194" s="5">
        <f t="shared" si="26"/>
        <v>0</v>
      </c>
      <c r="K194" s="5">
        <f t="shared" si="27"/>
        <v>0</v>
      </c>
      <c r="L194" s="5">
        <f t="shared" si="28"/>
        <v>0</v>
      </c>
      <c r="M194" s="86">
        <f t="shared" si="29"/>
        <v>0</v>
      </c>
      <c r="N194" s="86">
        <f t="shared" si="30"/>
        <v>0</v>
      </c>
      <c r="O194" s="86">
        <f t="shared" si="31"/>
        <v>0</v>
      </c>
      <c r="P194" s="86">
        <f t="shared" si="32"/>
        <v>0</v>
      </c>
      <c r="Q194" s="2" t="s">
        <v>92</v>
      </c>
    </row>
    <row r="195" spans="1:17" x14ac:dyDescent="0.35">
      <c r="A195" s="4">
        <v>1216</v>
      </c>
      <c r="B195" s="3">
        <v>70.8</v>
      </c>
      <c r="C195" s="3"/>
      <c r="D195" s="2" t="s">
        <v>104</v>
      </c>
      <c r="E195" s="5"/>
      <c r="F195" s="5">
        <f t="shared" si="22"/>
        <v>0</v>
      </c>
      <c r="G195" s="5">
        <f t="shared" si="23"/>
        <v>0</v>
      </c>
      <c r="H195" s="5">
        <f t="shared" si="24"/>
        <v>0</v>
      </c>
      <c r="I195" s="5">
        <f t="shared" si="25"/>
        <v>0</v>
      </c>
      <c r="J195" s="5">
        <f t="shared" si="26"/>
        <v>0</v>
      </c>
      <c r="K195" s="5">
        <f t="shared" si="27"/>
        <v>0</v>
      </c>
      <c r="L195" s="5">
        <f t="shared" si="28"/>
        <v>0</v>
      </c>
      <c r="M195" s="86">
        <f t="shared" si="29"/>
        <v>0</v>
      </c>
      <c r="N195" s="86">
        <f t="shared" si="30"/>
        <v>0</v>
      </c>
      <c r="O195" s="86">
        <f t="shared" si="31"/>
        <v>0</v>
      </c>
      <c r="P195" s="86">
        <f t="shared" si="32"/>
        <v>0</v>
      </c>
      <c r="Q195" s="2" t="s">
        <v>92</v>
      </c>
    </row>
    <row r="196" spans="1:17" x14ac:dyDescent="0.35">
      <c r="A196" s="4">
        <v>1217</v>
      </c>
      <c r="B196" s="3">
        <v>70.8</v>
      </c>
      <c r="C196" s="3"/>
      <c r="D196" s="2" t="s">
        <v>104</v>
      </c>
      <c r="E196" s="5"/>
      <c r="F196" s="5">
        <f t="shared" si="22"/>
        <v>0</v>
      </c>
      <c r="G196" s="5">
        <f t="shared" si="23"/>
        <v>0</v>
      </c>
      <c r="H196" s="5">
        <f t="shared" si="24"/>
        <v>0</v>
      </c>
      <c r="I196" s="5">
        <f t="shared" si="25"/>
        <v>0</v>
      </c>
      <c r="J196" s="5">
        <f t="shared" si="26"/>
        <v>0</v>
      </c>
      <c r="K196" s="5">
        <f t="shared" si="27"/>
        <v>0</v>
      </c>
      <c r="L196" s="5">
        <f t="shared" si="28"/>
        <v>0</v>
      </c>
      <c r="M196" s="86">
        <f t="shared" si="29"/>
        <v>0</v>
      </c>
      <c r="N196" s="86">
        <f t="shared" si="30"/>
        <v>0</v>
      </c>
      <c r="O196" s="86">
        <f t="shared" si="31"/>
        <v>0</v>
      </c>
      <c r="P196" s="86">
        <f t="shared" si="32"/>
        <v>0</v>
      </c>
      <c r="Q196" s="2" t="s">
        <v>92</v>
      </c>
    </row>
    <row r="197" spans="1:17" x14ac:dyDescent="0.35">
      <c r="A197" s="4">
        <v>1218</v>
      </c>
      <c r="B197" s="3">
        <v>70.8</v>
      </c>
      <c r="C197" s="3"/>
      <c r="D197" s="2" t="s">
        <v>104</v>
      </c>
      <c r="E197" s="5"/>
      <c r="F197" s="5">
        <f t="shared" si="22"/>
        <v>0</v>
      </c>
      <c r="G197" s="5">
        <f t="shared" si="23"/>
        <v>0</v>
      </c>
      <c r="H197" s="5">
        <f t="shared" si="24"/>
        <v>0</v>
      </c>
      <c r="I197" s="5">
        <f t="shared" si="25"/>
        <v>0</v>
      </c>
      <c r="J197" s="5">
        <f t="shared" si="26"/>
        <v>0</v>
      </c>
      <c r="K197" s="5">
        <f t="shared" si="27"/>
        <v>0</v>
      </c>
      <c r="L197" s="5">
        <f t="shared" si="28"/>
        <v>0</v>
      </c>
      <c r="M197" s="86">
        <f t="shared" si="29"/>
        <v>0</v>
      </c>
      <c r="N197" s="86">
        <f t="shared" si="30"/>
        <v>0</v>
      </c>
      <c r="O197" s="86">
        <f t="shared" si="31"/>
        <v>0</v>
      </c>
      <c r="P197" s="86">
        <f t="shared" si="32"/>
        <v>0</v>
      </c>
      <c r="Q197" s="2" t="s">
        <v>92</v>
      </c>
    </row>
    <row r="198" spans="1:17" x14ac:dyDescent="0.35">
      <c r="A198" s="4">
        <v>1219</v>
      </c>
      <c r="B198" s="3">
        <v>46.5</v>
      </c>
      <c r="C198" s="3"/>
      <c r="D198" s="2" t="s">
        <v>105</v>
      </c>
      <c r="E198" s="5"/>
      <c r="F198" s="5">
        <f t="shared" ref="F198:F261" si="33">E198*$W$3</f>
        <v>0</v>
      </c>
      <c r="G198" s="5">
        <f t="shared" ref="G198:G261" si="34">F198*($G$1-$F$3)*$J$1/365</f>
        <v>0</v>
      </c>
      <c r="H198" s="5">
        <f t="shared" ref="H198:H261" si="35">E198*$W$4</f>
        <v>0</v>
      </c>
      <c r="I198" s="5">
        <f t="shared" ref="I198:I261" si="36">H198*($G$1-$H$3)*$J$1/365</f>
        <v>0</v>
      </c>
      <c r="J198" s="5">
        <f t="shared" ref="J198:J261" si="37">E198*$W$5</f>
        <v>0</v>
      </c>
      <c r="K198" s="5">
        <f t="shared" ref="K198:K261" si="38">J198*($G$1-$J$3)*$J$1/365</f>
        <v>0</v>
      </c>
      <c r="L198" s="5">
        <f t="shared" ref="L198:L261" si="39">E198*$W$6</f>
        <v>0</v>
      </c>
      <c r="M198" s="86">
        <f t="shared" ref="M198:M261" si="40">L198*($G$1-$L$3)*$J$1/365</f>
        <v>0</v>
      </c>
      <c r="N198" s="86">
        <f t="shared" ref="N198:N261" si="41">(F198+H198+J198+L198)*2%</f>
        <v>0</v>
      </c>
      <c r="O198" s="86">
        <f t="shared" ref="O198:O261" si="42">G198+I198+K198+M198</f>
        <v>0</v>
      </c>
      <c r="P198" s="86">
        <f t="shared" ref="P198:P261" si="43">N198+O198</f>
        <v>0</v>
      </c>
      <c r="Q198" s="2" t="s">
        <v>150</v>
      </c>
    </row>
    <row r="199" spans="1:17" x14ac:dyDescent="0.35">
      <c r="A199" s="4">
        <v>1220</v>
      </c>
      <c r="B199" s="3">
        <v>30.3</v>
      </c>
      <c r="C199" s="3"/>
      <c r="D199" s="2" t="s">
        <v>106</v>
      </c>
      <c r="E199" s="5"/>
      <c r="F199" s="5">
        <f t="shared" si="33"/>
        <v>0</v>
      </c>
      <c r="G199" s="5">
        <f t="shared" si="34"/>
        <v>0</v>
      </c>
      <c r="H199" s="5">
        <f t="shared" si="35"/>
        <v>0</v>
      </c>
      <c r="I199" s="5">
        <f t="shared" si="36"/>
        <v>0</v>
      </c>
      <c r="J199" s="5">
        <f t="shared" si="37"/>
        <v>0</v>
      </c>
      <c r="K199" s="5">
        <f t="shared" si="38"/>
        <v>0</v>
      </c>
      <c r="L199" s="5">
        <f t="shared" si="39"/>
        <v>0</v>
      </c>
      <c r="M199" s="86">
        <f t="shared" si="40"/>
        <v>0</v>
      </c>
      <c r="N199" s="86">
        <f t="shared" si="41"/>
        <v>0</v>
      </c>
      <c r="O199" s="86">
        <f t="shared" si="42"/>
        <v>0</v>
      </c>
      <c r="P199" s="86">
        <f t="shared" si="43"/>
        <v>0</v>
      </c>
      <c r="Q199" s="2" t="s">
        <v>149</v>
      </c>
    </row>
    <row r="200" spans="1:17" x14ac:dyDescent="0.35">
      <c r="A200" s="4">
        <v>1221</v>
      </c>
      <c r="B200" s="3">
        <v>66</v>
      </c>
      <c r="C200" s="3"/>
      <c r="D200" s="2" t="s">
        <v>107</v>
      </c>
      <c r="E200" s="5"/>
      <c r="F200" s="5">
        <f t="shared" si="33"/>
        <v>0</v>
      </c>
      <c r="G200" s="5">
        <f t="shared" si="34"/>
        <v>0</v>
      </c>
      <c r="H200" s="5">
        <f t="shared" si="35"/>
        <v>0</v>
      </c>
      <c r="I200" s="5">
        <f t="shared" si="36"/>
        <v>0</v>
      </c>
      <c r="J200" s="5">
        <f t="shared" si="37"/>
        <v>0</v>
      </c>
      <c r="K200" s="5">
        <f t="shared" si="38"/>
        <v>0</v>
      </c>
      <c r="L200" s="5">
        <f t="shared" si="39"/>
        <v>0</v>
      </c>
      <c r="M200" s="86">
        <f t="shared" si="40"/>
        <v>0</v>
      </c>
      <c r="N200" s="86">
        <f t="shared" si="41"/>
        <v>0</v>
      </c>
      <c r="O200" s="86">
        <f t="shared" si="42"/>
        <v>0</v>
      </c>
      <c r="P200" s="86">
        <f t="shared" si="43"/>
        <v>0</v>
      </c>
      <c r="Q200" s="2" t="s">
        <v>151</v>
      </c>
    </row>
    <row r="201" spans="1:17" x14ac:dyDescent="0.35">
      <c r="A201" s="4">
        <v>1222</v>
      </c>
      <c r="B201" s="3">
        <v>70.8</v>
      </c>
      <c r="C201" s="3"/>
      <c r="D201" s="2" t="s">
        <v>104</v>
      </c>
      <c r="E201" s="5"/>
      <c r="F201" s="5">
        <f t="shared" si="33"/>
        <v>0</v>
      </c>
      <c r="G201" s="5">
        <f t="shared" si="34"/>
        <v>0</v>
      </c>
      <c r="H201" s="5">
        <f t="shared" si="35"/>
        <v>0</v>
      </c>
      <c r="I201" s="5">
        <f t="shared" si="36"/>
        <v>0</v>
      </c>
      <c r="J201" s="5">
        <f t="shared" si="37"/>
        <v>0</v>
      </c>
      <c r="K201" s="5">
        <f t="shared" si="38"/>
        <v>0</v>
      </c>
      <c r="L201" s="5">
        <f t="shared" si="39"/>
        <v>0</v>
      </c>
      <c r="M201" s="86">
        <f t="shared" si="40"/>
        <v>0</v>
      </c>
      <c r="N201" s="86">
        <f t="shared" si="41"/>
        <v>0</v>
      </c>
      <c r="O201" s="86">
        <f t="shared" si="42"/>
        <v>0</v>
      </c>
      <c r="P201" s="86">
        <f t="shared" si="43"/>
        <v>0</v>
      </c>
      <c r="Q201" s="2" t="s">
        <v>92</v>
      </c>
    </row>
    <row r="202" spans="1:17" x14ac:dyDescent="0.35">
      <c r="A202" s="4">
        <v>1223</v>
      </c>
      <c r="B202" s="3">
        <v>70.8</v>
      </c>
      <c r="C202" s="3"/>
      <c r="D202" s="2" t="s">
        <v>104</v>
      </c>
      <c r="E202" s="5"/>
      <c r="F202" s="5">
        <f t="shared" si="33"/>
        <v>0</v>
      </c>
      <c r="G202" s="5">
        <f t="shared" si="34"/>
        <v>0</v>
      </c>
      <c r="H202" s="5">
        <f t="shared" si="35"/>
        <v>0</v>
      </c>
      <c r="I202" s="5">
        <f t="shared" si="36"/>
        <v>0</v>
      </c>
      <c r="J202" s="5">
        <f t="shared" si="37"/>
        <v>0</v>
      </c>
      <c r="K202" s="5">
        <f t="shared" si="38"/>
        <v>0</v>
      </c>
      <c r="L202" s="5">
        <f t="shared" si="39"/>
        <v>0</v>
      </c>
      <c r="M202" s="86">
        <f t="shared" si="40"/>
        <v>0</v>
      </c>
      <c r="N202" s="86">
        <f t="shared" si="41"/>
        <v>0</v>
      </c>
      <c r="O202" s="86">
        <f t="shared" si="42"/>
        <v>0</v>
      </c>
      <c r="P202" s="86">
        <f t="shared" si="43"/>
        <v>0</v>
      </c>
      <c r="Q202" s="2" t="s">
        <v>92</v>
      </c>
    </row>
    <row r="203" spans="1:17" x14ac:dyDescent="0.35">
      <c r="A203" s="4">
        <v>1224</v>
      </c>
      <c r="B203" s="3">
        <v>70.8</v>
      </c>
      <c r="C203" s="3"/>
      <c r="D203" s="2" t="s">
        <v>104</v>
      </c>
      <c r="E203" s="5"/>
      <c r="F203" s="5">
        <f t="shared" si="33"/>
        <v>0</v>
      </c>
      <c r="G203" s="5">
        <f t="shared" si="34"/>
        <v>0</v>
      </c>
      <c r="H203" s="5">
        <f t="shared" si="35"/>
        <v>0</v>
      </c>
      <c r="I203" s="5">
        <f t="shared" si="36"/>
        <v>0</v>
      </c>
      <c r="J203" s="5">
        <f t="shared" si="37"/>
        <v>0</v>
      </c>
      <c r="K203" s="5">
        <f t="shared" si="38"/>
        <v>0</v>
      </c>
      <c r="L203" s="5">
        <f t="shared" si="39"/>
        <v>0</v>
      </c>
      <c r="M203" s="86">
        <f t="shared" si="40"/>
        <v>0</v>
      </c>
      <c r="N203" s="86">
        <f t="shared" si="41"/>
        <v>0</v>
      </c>
      <c r="O203" s="86">
        <f t="shared" si="42"/>
        <v>0</v>
      </c>
      <c r="P203" s="86">
        <f t="shared" si="43"/>
        <v>0</v>
      </c>
      <c r="Q203" s="2" t="s">
        <v>92</v>
      </c>
    </row>
    <row r="204" spans="1:17" x14ac:dyDescent="0.35">
      <c r="A204" s="4">
        <v>1225</v>
      </c>
      <c r="B204" s="3">
        <v>70.7</v>
      </c>
      <c r="C204" s="3"/>
      <c r="D204" s="2" t="s">
        <v>104</v>
      </c>
      <c r="E204" s="5"/>
      <c r="F204" s="5">
        <f t="shared" si="33"/>
        <v>0</v>
      </c>
      <c r="G204" s="5">
        <f t="shared" si="34"/>
        <v>0</v>
      </c>
      <c r="H204" s="5">
        <f t="shared" si="35"/>
        <v>0</v>
      </c>
      <c r="I204" s="5">
        <f t="shared" si="36"/>
        <v>0</v>
      </c>
      <c r="J204" s="5">
        <f t="shared" si="37"/>
        <v>0</v>
      </c>
      <c r="K204" s="5">
        <f t="shared" si="38"/>
        <v>0</v>
      </c>
      <c r="L204" s="5">
        <f t="shared" si="39"/>
        <v>0</v>
      </c>
      <c r="M204" s="86">
        <f t="shared" si="40"/>
        <v>0</v>
      </c>
      <c r="N204" s="86">
        <f t="shared" si="41"/>
        <v>0</v>
      </c>
      <c r="O204" s="86">
        <f t="shared" si="42"/>
        <v>0</v>
      </c>
      <c r="P204" s="86">
        <f t="shared" si="43"/>
        <v>0</v>
      </c>
      <c r="Q204" s="2" t="s">
        <v>92</v>
      </c>
    </row>
    <row r="205" spans="1:17" x14ac:dyDescent="0.35">
      <c r="A205" s="4">
        <v>1226</v>
      </c>
      <c r="B205" s="3">
        <v>70.8</v>
      </c>
      <c r="C205" s="3"/>
      <c r="D205" s="2" t="s">
        <v>104</v>
      </c>
      <c r="E205" s="5"/>
      <c r="F205" s="5">
        <f t="shared" si="33"/>
        <v>0</v>
      </c>
      <c r="G205" s="5">
        <f t="shared" si="34"/>
        <v>0</v>
      </c>
      <c r="H205" s="5">
        <f t="shared" si="35"/>
        <v>0</v>
      </c>
      <c r="I205" s="5">
        <f t="shared" si="36"/>
        <v>0</v>
      </c>
      <c r="J205" s="5">
        <f t="shared" si="37"/>
        <v>0</v>
      </c>
      <c r="K205" s="5">
        <f t="shared" si="38"/>
        <v>0</v>
      </c>
      <c r="L205" s="5">
        <f t="shared" si="39"/>
        <v>0</v>
      </c>
      <c r="M205" s="86">
        <f t="shared" si="40"/>
        <v>0</v>
      </c>
      <c r="N205" s="86">
        <f t="shared" si="41"/>
        <v>0</v>
      </c>
      <c r="O205" s="86">
        <f t="shared" si="42"/>
        <v>0</v>
      </c>
      <c r="P205" s="86">
        <f t="shared" si="43"/>
        <v>0</v>
      </c>
      <c r="Q205" s="2" t="s">
        <v>92</v>
      </c>
    </row>
    <row r="206" spans="1:17" x14ac:dyDescent="0.35">
      <c r="A206" s="4" t="s">
        <v>2</v>
      </c>
      <c r="B206" s="3">
        <v>102.7</v>
      </c>
      <c r="C206" s="3"/>
      <c r="D206" s="2" t="s">
        <v>96</v>
      </c>
      <c r="E206" s="5"/>
      <c r="F206" s="5">
        <f t="shared" si="33"/>
        <v>0</v>
      </c>
      <c r="G206" s="5">
        <f t="shared" si="34"/>
        <v>0</v>
      </c>
      <c r="H206" s="5">
        <f t="shared" si="35"/>
        <v>0</v>
      </c>
      <c r="I206" s="5">
        <f t="shared" si="36"/>
        <v>0</v>
      </c>
      <c r="J206" s="5">
        <f t="shared" si="37"/>
        <v>0</v>
      </c>
      <c r="K206" s="5">
        <f t="shared" si="38"/>
        <v>0</v>
      </c>
      <c r="L206" s="5">
        <f t="shared" si="39"/>
        <v>0</v>
      </c>
      <c r="M206" s="86">
        <f t="shared" si="40"/>
        <v>0</v>
      </c>
      <c r="N206" s="86">
        <f t="shared" si="41"/>
        <v>0</v>
      </c>
      <c r="O206" s="86">
        <f t="shared" si="42"/>
        <v>0</v>
      </c>
      <c r="P206" s="86">
        <f t="shared" si="43"/>
        <v>0</v>
      </c>
      <c r="Q206" s="2" t="s">
        <v>93</v>
      </c>
    </row>
    <row r="207" spans="1:17" x14ac:dyDescent="0.35">
      <c r="A207" s="4" t="s">
        <v>20</v>
      </c>
      <c r="B207" s="3">
        <v>31.9</v>
      </c>
      <c r="C207" s="3"/>
      <c r="D207" s="2" t="s">
        <v>97</v>
      </c>
      <c r="E207" s="5"/>
      <c r="F207" s="5">
        <f t="shared" si="33"/>
        <v>0</v>
      </c>
      <c r="G207" s="5">
        <f t="shared" si="34"/>
        <v>0</v>
      </c>
      <c r="H207" s="5">
        <f t="shared" si="35"/>
        <v>0</v>
      </c>
      <c r="I207" s="5">
        <f t="shared" si="36"/>
        <v>0</v>
      </c>
      <c r="J207" s="5">
        <f t="shared" si="37"/>
        <v>0</v>
      </c>
      <c r="K207" s="5">
        <f t="shared" si="38"/>
        <v>0</v>
      </c>
      <c r="L207" s="5">
        <f t="shared" si="39"/>
        <v>0</v>
      </c>
      <c r="M207" s="86">
        <f t="shared" si="40"/>
        <v>0</v>
      </c>
      <c r="N207" s="86">
        <f t="shared" si="41"/>
        <v>0</v>
      </c>
      <c r="O207" s="86">
        <f t="shared" si="42"/>
        <v>0</v>
      </c>
      <c r="P207" s="86">
        <f t="shared" si="43"/>
        <v>0</v>
      </c>
      <c r="Q207" s="2" t="s">
        <v>149</v>
      </c>
    </row>
    <row r="208" spans="1:17" x14ac:dyDescent="0.35">
      <c r="A208" s="4" t="s">
        <v>21</v>
      </c>
      <c r="B208" s="3">
        <v>31.9</v>
      </c>
      <c r="C208" s="3"/>
      <c r="D208" s="2" t="s">
        <v>97</v>
      </c>
      <c r="E208" s="5"/>
      <c r="F208" s="5">
        <f t="shared" si="33"/>
        <v>0</v>
      </c>
      <c r="G208" s="5">
        <f t="shared" si="34"/>
        <v>0</v>
      </c>
      <c r="H208" s="5">
        <f t="shared" si="35"/>
        <v>0</v>
      </c>
      <c r="I208" s="5">
        <f t="shared" si="36"/>
        <v>0</v>
      </c>
      <c r="J208" s="5">
        <f t="shared" si="37"/>
        <v>0</v>
      </c>
      <c r="K208" s="5">
        <f t="shared" si="38"/>
        <v>0</v>
      </c>
      <c r="L208" s="5">
        <f t="shared" si="39"/>
        <v>0</v>
      </c>
      <c r="M208" s="86">
        <f t="shared" si="40"/>
        <v>0</v>
      </c>
      <c r="N208" s="86">
        <f t="shared" si="41"/>
        <v>0</v>
      </c>
      <c r="O208" s="86">
        <f t="shared" si="42"/>
        <v>0</v>
      </c>
      <c r="P208" s="86">
        <f t="shared" si="43"/>
        <v>0</v>
      </c>
      <c r="Q208" s="2" t="s">
        <v>149</v>
      </c>
    </row>
    <row r="209" spans="1:17" x14ac:dyDescent="0.35">
      <c r="A209" s="4" t="s">
        <v>22</v>
      </c>
      <c r="B209" s="3">
        <v>36.5</v>
      </c>
      <c r="C209" s="3"/>
      <c r="D209" s="2" t="s">
        <v>98</v>
      </c>
      <c r="E209" s="5"/>
      <c r="F209" s="5">
        <f t="shared" si="33"/>
        <v>0</v>
      </c>
      <c r="G209" s="5">
        <f t="shared" si="34"/>
        <v>0</v>
      </c>
      <c r="H209" s="5">
        <f t="shared" si="35"/>
        <v>0</v>
      </c>
      <c r="I209" s="5">
        <f t="shared" si="36"/>
        <v>0</v>
      </c>
      <c r="J209" s="5">
        <f t="shared" si="37"/>
        <v>0</v>
      </c>
      <c r="K209" s="5">
        <f t="shared" si="38"/>
        <v>0</v>
      </c>
      <c r="L209" s="5">
        <f t="shared" si="39"/>
        <v>0</v>
      </c>
      <c r="M209" s="86">
        <f t="shared" si="40"/>
        <v>0</v>
      </c>
      <c r="N209" s="86">
        <f t="shared" si="41"/>
        <v>0</v>
      </c>
      <c r="O209" s="86">
        <f t="shared" si="42"/>
        <v>0</v>
      </c>
      <c r="P209" s="86">
        <f t="shared" si="43"/>
        <v>0</v>
      </c>
      <c r="Q209" s="2" t="s">
        <v>149</v>
      </c>
    </row>
    <row r="210" spans="1:17" x14ac:dyDescent="0.35">
      <c r="A210" s="4" t="s">
        <v>23</v>
      </c>
      <c r="B210" s="3">
        <v>107.2</v>
      </c>
      <c r="C210" s="3"/>
      <c r="D210" s="2" t="s">
        <v>99</v>
      </c>
      <c r="E210" s="5"/>
      <c r="F210" s="5">
        <f t="shared" si="33"/>
        <v>0</v>
      </c>
      <c r="G210" s="5">
        <f t="shared" si="34"/>
        <v>0</v>
      </c>
      <c r="H210" s="5">
        <f t="shared" si="35"/>
        <v>0</v>
      </c>
      <c r="I210" s="5">
        <f t="shared" si="36"/>
        <v>0</v>
      </c>
      <c r="J210" s="5">
        <f t="shared" si="37"/>
        <v>0</v>
      </c>
      <c r="K210" s="5">
        <f t="shared" si="38"/>
        <v>0</v>
      </c>
      <c r="L210" s="5">
        <f t="shared" si="39"/>
        <v>0</v>
      </c>
      <c r="M210" s="86">
        <f t="shared" si="40"/>
        <v>0</v>
      </c>
      <c r="N210" s="86">
        <f t="shared" si="41"/>
        <v>0</v>
      </c>
      <c r="O210" s="86">
        <f t="shared" si="42"/>
        <v>0</v>
      </c>
      <c r="P210" s="86">
        <f t="shared" si="43"/>
        <v>0</v>
      </c>
      <c r="Q210" s="2" t="s">
        <v>93</v>
      </c>
    </row>
    <row r="211" spans="1:17" x14ac:dyDescent="0.35">
      <c r="A211" s="4" t="s">
        <v>24</v>
      </c>
      <c r="B211" s="3">
        <v>48.6</v>
      </c>
      <c r="C211" s="3"/>
      <c r="D211" s="2" t="s">
        <v>100</v>
      </c>
      <c r="E211" s="5"/>
      <c r="F211" s="5">
        <f t="shared" si="33"/>
        <v>0</v>
      </c>
      <c r="G211" s="5">
        <f t="shared" si="34"/>
        <v>0</v>
      </c>
      <c r="H211" s="5">
        <f t="shared" si="35"/>
        <v>0</v>
      </c>
      <c r="I211" s="5">
        <f t="shared" si="36"/>
        <v>0</v>
      </c>
      <c r="J211" s="5">
        <f t="shared" si="37"/>
        <v>0</v>
      </c>
      <c r="K211" s="5">
        <f t="shared" si="38"/>
        <v>0</v>
      </c>
      <c r="L211" s="5">
        <f t="shared" si="39"/>
        <v>0</v>
      </c>
      <c r="M211" s="86">
        <f t="shared" si="40"/>
        <v>0</v>
      </c>
      <c r="N211" s="86">
        <f t="shared" si="41"/>
        <v>0</v>
      </c>
      <c r="O211" s="86">
        <f t="shared" si="42"/>
        <v>0</v>
      </c>
      <c r="P211" s="86">
        <f t="shared" si="43"/>
        <v>0</v>
      </c>
      <c r="Q211" s="2" t="s">
        <v>150</v>
      </c>
    </row>
    <row r="212" spans="1:17" x14ac:dyDescent="0.35">
      <c r="A212" s="4" t="s">
        <v>25</v>
      </c>
      <c r="B212" s="3">
        <v>73.8</v>
      </c>
      <c r="C212" s="3"/>
      <c r="D212" s="2" t="s">
        <v>101</v>
      </c>
      <c r="E212" s="5"/>
      <c r="F212" s="5">
        <f t="shared" si="33"/>
        <v>0</v>
      </c>
      <c r="G212" s="5">
        <f t="shared" si="34"/>
        <v>0</v>
      </c>
      <c r="H212" s="5">
        <f t="shared" si="35"/>
        <v>0</v>
      </c>
      <c r="I212" s="5">
        <f t="shared" si="36"/>
        <v>0</v>
      </c>
      <c r="J212" s="5">
        <f t="shared" si="37"/>
        <v>0</v>
      </c>
      <c r="K212" s="5">
        <f t="shared" si="38"/>
        <v>0</v>
      </c>
      <c r="L212" s="5">
        <f t="shared" si="39"/>
        <v>0</v>
      </c>
      <c r="M212" s="86">
        <f t="shared" si="40"/>
        <v>0</v>
      </c>
      <c r="N212" s="86">
        <f t="shared" si="41"/>
        <v>0</v>
      </c>
      <c r="O212" s="86">
        <f t="shared" si="42"/>
        <v>0</v>
      </c>
      <c r="P212" s="86">
        <f t="shared" si="43"/>
        <v>0</v>
      </c>
      <c r="Q212" s="2" t="s">
        <v>92</v>
      </c>
    </row>
    <row r="213" spans="1:17" x14ac:dyDescent="0.35">
      <c r="A213" s="4" t="s">
        <v>26</v>
      </c>
      <c r="B213" s="3">
        <v>73.8</v>
      </c>
      <c r="C213" s="3"/>
      <c r="D213" s="2" t="s">
        <v>101</v>
      </c>
      <c r="E213" s="5"/>
      <c r="F213" s="5">
        <f t="shared" si="33"/>
        <v>0</v>
      </c>
      <c r="G213" s="5">
        <f t="shared" si="34"/>
        <v>0</v>
      </c>
      <c r="H213" s="5">
        <f t="shared" si="35"/>
        <v>0</v>
      </c>
      <c r="I213" s="5">
        <f t="shared" si="36"/>
        <v>0</v>
      </c>
      <c r="J213" s="5">
        <f t="shared" si="37"/>
        <v>0</v>
      </c>
      <c r="K213" s="5">
        <f t="shared" si="38"/>
        <v>0</v>
      </c>
      <c r="L213" s="5">
        <f t="shared" si="39"/>
        <v>0</v>
      </c>
      <c r="M213" s="86">
        <f t="shared" si="40"/>
        <v>0</v>
      </c>
      <c r="N213" s="86">
        <f t="shared" si="41"/>
        <v>0</v>
      </c>
      <c r="O213" s="86">
        <f t="shared" si="42"/>
        <v>0</v>
      </c>
      <c r="P213" s="86">
        <f t="shared" si="43"/>
        <v>0</v>
      </c>
      <c r="Q213" s="2" t="s">
        <v>92</v>
      </c>
    </row>
    <row r="214" spans="1:17" x14ac:dyDescent="0.35">
      <c r="A214" s="4" t="s">
        <v>27</v>
      </c>
      <c r="B214" s="3">
        <v>73.8</v>
      </c>
      <c r="C214" s="3"/>
      <c r="D214" s="2" t="s">
        <v>101</v>
      </c>
      <c r="E214" s="5">
        <v>3036302640</v>
      </c>
      <c r="F214" s="5">
        <f t="shared" si="33"/>
        <v>151815132</v>
      </c>
      <c r="G214" s="5">
        <f t="shared" si="34"/>
        <v>27301767.847890411</v>
      </c>
      <c r="H214" s="5">
        <f t="shared" si="35"/>
        <v>607260528</v>
      </c>
      <c r="I214" s="5">
        <f t="shared" si="36"/>
        <v>103018005.18838356</v>
      </c>
      <c r="J214" s="5">
        <f t="shared" si="37"/>
        <v>1214521056</v>
      </c>
      <c r="K214" s="5">
        <f t="shared" si="38"/>
        <v>145742526.72</v>
      </c>
      <c r="L214" s="5">
        <f t="shared" si="39"/>
        <v>151815132</v>
      </c>
      <c r="M214" s="86">
        <f t="shared" si="40"/>
        <v>9083952.0078904107</v>
      </c>
      <c r="N214" s="86">
        <f t="shared" si="41"/>
        <v>42508236.960000001</v>
      </c>
      <c r="O214" s="86">
        <f t="shared" si="42"/>
        <v>285146251.76416439</v>
      </c>
      <c r="P214" s="86">
        <f t="shared" si="43"/>
        <v>327654488.72416437</v>
      </c>
      <c r="Q214" s="2" t="s">
        <v>92</v>
      </c>
    </row>
    <row r="215" spans="1:17" x14ac:dyDescent="0.35">
      <c r="A215" s="4" t="s">
        <v>28</v>
      </c>
      <c r="B215" s="3">
        <v>67.7</v>
      </c>
      <c r="C215" s="3"/>
      <c r="D215" s="2" t="s">
        <v>102</v>
      </c>
      <c r="E215" s="5"/>
      <c r="F215" s="5">
        <f t="shared" si="33"/>
        <v>0</v>
      </c>
      <c r="G215" s="5">
        <f t="shared" si="34"/>
        <v>0</v>
      </c>
      <c r="H215" s="5">
        <f t="shared" si="35"/>
        <v>0</v>
      </c>
      <c r="I215" s="5">
        <f t="shared" si="36"/>
        <v>0</v>
      </c>
      <c r="J215" s="5">
        <f t="shared" si="37"/>
        <v>0</v>
      </c>
      <c r="K215" s="5">
        <f t="shared" si="38"/>
        <v>0</v>
      </c>
      <c r="L215" s="5">
        <f t="shared" si="39"/>
        <v>0</v>
      </c>
      <c r="M215" s="86">
        <f t="shared" si="40"/>
        <v>0</v>
      </c>
      <c r="N215" s="86">
        <f t="shared" si="41"/>
        <v>0</v>
      </c>
      <c r="O215" s="86">
        <f t="shared" si="42"/>
        <v>0</v>
      </c>
      <c r="P215" s="86">
        <f t="shared" si="43"/>
        <v>0</v>
      </c>
      <c r="Q215" s="2" t="s">
        <v>92</v>
      </c>
    </row>
    <row r="216" spans="1:17" x14ac:dyDescent="0.35">
      <c r="A216" s="4" t="s">
        <v>29</v>
      </c>
      <c r="B216" s="3">
        <v>68</v>
      </c>
      <c r="C216" s="3"/>
      <c r="D216" s="2" t="s">
        <v>102</v>
      </c>
      <c r="E216" s="5"/>
      <c r="F216" s="5">
        <f t="shared" si="33"/>
        <v>0</v>
      </c>
      <c r="G216" s="5">
        <f t="shared" si="34"/>
        <v>0</v>
      </c>
      <c r="H216" s="5">
        <f t="shared" si="35"/>
        <v>0</v>
      </c>
      <c r="I216" s="5">
        <f t="shared" si="36"/>
        <v>0</v>
      </c>
      <c r="J216" s="5">
        <f t="shared" si="37"/>
        <v>0</v>
      </c>
      <c r="K216" s="5">
        <f t="shared" si="38"/>
        <v>0</v>
      </c>
      <c r="L216" s="5">
        <f t="shared" si="39"/>
        <v>0</v>
      </c>
      <c r="M216" s="86">
        <f t="shared" si="40"/>
        <v>0</v>
      </c>
      <c r="N216" s="86">
        <f t="shared" si="41"/>
        <v>0</v>
      </c>
      <c r="O216" s="86">
        <f t="shared" si="42"/>
        <v>0</v>
      </c>
      <c r="P216" s="86">
        <f t="shared" si="43"/>
        <v>0</v>
      </c>
      <c r="Q216" s="2" t="s">
        <v>92</v>
      </c>
    </row>
    <row r="217" spans="1:17" x14ac:dyDescent="0.35">
      <c r="A217" s="4" t="s">
        <v>120</v>
      </c>
      <c r="B217" s="3">
        <v>52.2</v>
      </c>
      <c r="C217" s="3"/>
      <c r="D217" s="2" t="s">
        <v>111</v>
      </c>
      <c r="E217" s="5"/>
      <c r="F217" s="5">
        <f t="shared" si="33"/>
        <v>0</v>
      </c>
      <c r="G217" s="5">
        <f t="shared" si="34"/>
        <v>0</v>
      </c>
      <c r="H217" s="5">
        <f t="shared" si="35"/>
        <v>0</v>
      </c>
      <c r="I217" s="5">
        <f t="shared" si="36"/>
        <v>0</v>
      </c>
      <c r="J217" s="5">
        <f t="shared" si="37"/>
        <v>0</v>
      </c>
      <c r="K217" s="5">
        <f t="shared" si="38"/>
        <v>0</v>
      </c>
      <c r="L217" s="5">
        <f t="shared" si="39"/>
        <v>0</v>
      </c>
      <c r="M217" s="86">
        <f t="shared" si="40"/>
        <v>0</v>
      </c>
      <c r="N217" s="86">
        <f t="shared" si="41"/>
        <v>0</v>
      </c>
      <c r="O217" s="86">
        <f t="shared" si="42"/>
        <v>0</v>
      </c>
      <c r="P217" s="86">
        <f t="shared" si="43"/>
        <v>0</v>
      </c>
      <c r="Q217" s="2" t="s">
        <v>150</v>
      </c>
    </row>
    <row r="218" spans="1:17" x14ac:dyDescent="0.35">
      <c r="A218" s="4" t="s">
        <v>46</v>
      </c>
      <c r="B218" s="3">
        <v>73.8</v>
      </c>
      <c r="C218" s="3"/>
      <c r="D218" s="2" t="s">
        <v>101</v>
      </c>
      <c r="E218" s="5"/>
      <c r="F218" s="5">
        <f t="shared" si="33"/>
        <v>0</v>
      </c>
      <c r="G218" s="5">
        <f t="shared" si="34"/>
        <v>0</v>
      </c>
      <c r="H218" s="5">
        <f t="shared" si="35"/>
        <v>0</v>
      </c>
      <c r="I218" s="5">
        <f t="shared" si="36"/>
        <v>0</v>
      </c>
      <c r="J218" s="5">
        <f t="shared" si="37"/>
        <v>0</v>
      </c>
      <c r="K218" s="5">
        <f t="shared" si="38"/>
        <v>0</v>
      </c>
      <c r="L218" s="5">
        <f t="shared" si="39"/>
        <v>0</v>
      </c>
      <c r="M218" s="86">
        <f t="shared" si="40"/>
        <v>0</v>
      </c>
      <c r="N218" s="86">
        <f t="shared" si="41"/>
        <v>0</v>
      </c>
      <c r="O218" s="86">
        <f t="shared" si="42"/>
        <v>0</v>
      </c>
      <c r="P218" s="86">
        <f t="shared" si="43"/>
        <v>0</v>
      </c>
      <c r="Q218" s="2" t="s">
        <v>92</v>
      </c>
    </row>
    <row r="219" spans="1:17" x14ac:dyDescent="0.35">
      <c r="A219" s="4" t="s">
        <v>59</v>
      </c>
      <c r="B219" s="3">
        <v>129.19999999999999</v>
      </c>
      <c r="C219" s="3"/>
      <c r="D219" s="2" t="s">
        <v>103</v>
      </c>
      <c r="E219" s="5"/>
      <c r="F219" s="5">
        <f t="shared" si="33"/>
        <v>0</v>
      </c>
      <c r="G219" s="5">
        <f t="shared" si="34"/>
        <v>0</v>
      </c>
      <c r="H219" s="5">
        <f t="shared" si="35"/>
        <v>0</v>
      </c>
      <c r="I219" s="5">
        <f t="shared" si="36"/>
        <v>0</v>
      </c>
      <c r="J219" s="5">
        <f t="shared" si="37"/>
        <v>0</v>
      </c>
      <c r="K219" s="5">
        <f t="shared" si="38"/>
        <v>0</v>
      </c>
      <c r="L219" s="5">
        <f t="shared" si="39"/>
        <v>0</v>
      </c>
      <c r="M219" s="86">
        <f t="shared" si="40"/>
        <v>0</v>
      </c>
      <c r="N219" s="86">
        <f t="shared" si="41"/>
        <v>0</v>
      </c>
      <c r="O219" s="86">
        <f t="shared" si="42"/>
        <v>0</v>
      </c>
      <c r="P219" s="86">
        <f t="shared" si="43"/>
        <v>0</v>
      </c>
      <c r="Q219" s="2" t="s">
        <v>93</v>
      </c>
    </row>
    <row r="220" spans="1:17" x14ac:dyDescent="0.35">
      <c r="A220" s="4" t="s">
        <v>30</v>
      </c>
      <c r="B220" s="3">
        <v>70.8</v>
      </c>
      <c r="C220" s="3"/>
      <c r="D220" s="2" t="s">
        <v>104</v>
      </c>
      <c r="E220" s="5"/>
      <c r="F220" s="5">
        <f t="shared" si="33"/>
        <v>0</v>
      </c>
      <c r="G220" s="5">
        <f t="shared" si="34"/>
        <v>0</v>
      </c>
      <c r="H220" s="5">
        <f t="shared" si="35"/>
        <v>0</v>
      </c>
      <c r="I220" s="5">
        <f t="shared" si="36"/>
        <v>0</v>
      </c>
      <c r="J220" s="5">
        <f t="shared" si="37"/>
        <v>0</v>
      </c>
      <c r="K220" s="5">
        <f t="shared" si="38"/>
        <v>0</v>
      </c>
      <c r="L220" s="5">
        <f t="shared" si="39"/>
        <v>0</v>
      </c>
      <c r="M220" s="86">
        <f t="shared" si="40"/>
        <v>0</v>
      </c>
      <c r="N220" s="86">
        <f t="shared" si="41"/>
        <v>0</v>
      </c>
      <c r="O220" s="86">
        <f t="shared" si="42"/>
        <v>0</v>
      </c>
      <c r="P220" s="86">
        <f t="shared" si="43"/>
        <v>0</v>
      </c>
      <c r="Q220" s="2" t="s">
        <v>92</v>
      </c>
    </row>
    <row r="221" spans="1:17" x14ac:dyDescent="0.35">
      <c r="A221" s="4" t="s">
        <v>31</v>
      </c>
      <c r="B221" s="3">
        <v>70.8</v>
      </c>
      <c r="C221" s="3"/>
      <c r="D221" s="2" t="s">
        <v>104</v>
      </c>
      <c r="E221" s="5"/>
      <c r="F221" s="5">
        <f t="shared" si="33"/>
        <v>0</v>
      </c>
      <c r="G221" s="5">
        <f t="shared" si="34"/>
        <v>0</v>
      </c>
      <c r="H221" s="5">
        <f t="shared" si="35"/>
        <v>0</v>
      </c>
      <c r="I221" s="5">
        <f t="shared" si="36"/>
        <v>0</v>
      </c>
      <c r="J221" s="5">
        <f t="shared" si="37"/>
        <v>0</v>
      </c>
      <c r="K221" s="5">
        <f t="shared" si="38"/>
        <v>0</v>
      </c>
      <c r="L221" s="5">
        <f t="shared" si="39"/>
        <v>0</v>
      </c>
      <c r="M221" s="86">
        <f t="shared" si="40"/>
        <v>0</v>
      </c>
      <c r="N221" s="86">
        <f t="shared" si="41"/>
        <v>0</v>
      </c>
      <c r="O221" s="86">
        <f t="shared" si="42"/>
        <v>0</v>
      </c>
      <c r="P221" s="86">
        <f t="shared" si="43"/>
        <v>0</v>
      </c>
      <c r="Q221" s="2" t="s">
        <v>92</v>
      </c>
    </row>
    <row r="222" spans="1:17" x14ac:dyDescent="0.35">
      <c r="A222" s="4" t="s">
        <v>32</v>
      </c>
      <c r="B222" s="3">
        <v>70.8</v>
      </c>
      <c r="C222" s="3"/>
      <c r="D222" s="2" t="s">
        <v>104</v>
      </c>
      <c r="E222" s="5"/>
      <c r="F222" s="5">
        <f t="shared" si="33"/>
        <v>0</v>
      </c>
      <c r="G222" s="5">
        <f t="shared" si="34"/>
        <v>0</v>
      </c>
      <c r="H222" s="5">
        <f t="shared" si="35"/>
        <v>0</v>
      </c>
      <c r="I222" s="5">
        <f t="shared" si="36"/>
        <v>0</v>
      </c>
      <c r="J222" s="5">
        <f t="shared" si="37"/>
        <v>0</v>
      </c>
      <c r="K222" s="5">
        <f t="shared" si="38"/>
        <v>0</v>
      </c>
      <c r="L222" s="5">
        <f t="shared" si="39"/>
        <v>0</v>
      </c>
      <c r="M222" s="86">
        <f t="shared" si="40"/>
        <v>0</v>
      </c>
      <c r="N222" s="86">
        <f t="shared" si="41"/>
        <v>0</v>
      </c>
      <c r="O222" s="86">
        <f t="shared" si="42"/>
        <v>0</v>
      </c>
      <c r="P222" s="86">
        <f t="shared" si="43"/>
        <v>0</v>
      </c>
      <c r="Q222" s="2" t="s">
        <v>92</v>
      </c>
    </row>
    <row r="223" spans="1:17" x14ac:dyDescent="0.35">
      <c r="A223" s="4" t="s">
        <v>33</v>
      </c>
      <c r="B223" s="3">
        <v>70.8</v>
      </c>
      <c r="C223" s="3"/>
      <c r="D223" s="2" t="s">
        <v>104</v>
      </c>
      <c r="E223" s="5"/>
      <c r="F223" s="5">
        <f t="shared" si="33"/>
        <v>0</v>
      </c>
      <c r="G223" s="5">
        <f t="shared" si="34"/>
        <v>0</v>
      </c>
      <c r="H223" s="5">
        <f t="shared" si="35"/>
        <v>0</v>
      </c>
      <c r="I223" s="5">
        <f t="shared" si="36"/>
        <v>0</v>
      </c>
      <c r="J223" s="5">
        <f t="shared" si="37"/>
        <v>0</v>
      </c>
      <c r="K223" s="5">
        <f t="shared" si="38"/>
        <v>0</v>
      </c>
      <c r="L223" s="5">
        <f t="shared" si="39"/>
        <v>0</v>
      </c>
      <c r="M223" s="86">
        <f t="shared" si="40"/>
        <v>0</v>
      </c>
      <c r="N223" s="86">
        <f t="shared" si="41"/>
        <v>0</v>
      </c>
      <c r="O223" s="86">
        <f t="shared" si="42"/>
        <v>0</v>
      </c>
      <c r="P223" s="86">
        <f t="shared" si="43"/>
        <v>0</v>
      </c>
      <c r="Q223" s="2" t="s">
        <v>92</v>
      </c>
    </row>
    <row r="224" spans="1:17" x14ac:dyDescent="0.35">
      <c r="A224" s="4" t="s">
        <v>34</v>
      </c>
      <c r="B224" s="3">
        <v>46.5</v>
      </c>
      <c r="C224" s="3"/>
      <c r="D224" s="2" t="s">
        <v>105</v>
      </c>
      <c r="E224" s="5"/>
      <c r="F224" s="5">
        <f t="shared" si="33"/>
        <v>0</v>
      </c>
      <c r="G224" s="5">
        <f t="shared" si="34"/>
        <v>0</v>
      </c>
      <c r="H224" s="5">
        <f t="shared" si="35"/>
        <v>0</v>
      </c>
      <c r="I224" s="5">
        <f t="shared" si="36"/>
        <v>0</v>
      </c>
      <c r="J224" s="5">
        <f t="shared" si="37"/>
        <v>0</v>
      </c>
      <c r="K224" s="5">
        <f t="shared" si="38"/>
        <v>0</v>
      </c>
      <c r="L224" s="5">
        <f t="shared" si="39"/>
        <v>0</v>
      </c>
      <c r="M224" s="86">
        <f t="shared" si="40"/>
        <v>0</v>
      </c>
      <c r="N224" s="86">
        <f t="shared" si="41"/>
        <v>0</v>
      </c>
      <c r="O224" s="86">
        <f t="shared" si="42"/>
        <v>0</v>
      </c>
      <c r="P224" s="86">
        <f t="shared" si="43"/>
        <v>0</v>
      </c>
      <c r="Q224" s="2" t="s">
        <v>150</v>
      </c>
    </row>
    <row r="225" spans="1:17" x14ac:dyDescent="0.35">
      <c r="A225" s="4" t="s">
        <v>35</v>
      </c>
      <c r="B225" s="3">
        <v>30.3</v>
      </c>
      <c r="C225" s="3"/>
      <c r="D225" s="2" t="s">
        <v>106</v>
      </c>
      <c r="E225" s="5"/>
      <c r="F225" s="5">
        <f t="shared" si="33"/>
        <v>0</v>
      </c>
      <c r="G225" s="5">
        <f t="shared" si="34"/>
        <v>0</v>
      </c>
      <c r="H225" s="5">
        <f t="shared" si="35"/>
        <v>0</v>
      </c>
      <c r="I225" s="5">
        <f t="shared" si="36"/>
        <v>0</v>
      </c>
      <c r="J225" s="5">
        <f t="shared" si="37"/>
        <v>0</v>
      </c>
      <c r="K225" s="5">
        <f t="shared" si="38"/>
        <v>0</v>
      </c>
      <c r="L225" s="5">
        <f t="shared" si="39"/>
        <v>0</v>
      </c>
      <c r="M225" s="86">
        <f t="shared" si="40"/>
        <v>0</v>
      </c>
      <c r="N225" s="86">
        <f t="shared" si="41"/>
        <v>0</v>
      </c>
      <c r="O225" s="86">
        <f t="shared" si="42"/>
        <v>0</v>
      </c>
      <c r="P225" s="86">
        <f t="shared" si="43"/>
        <v>0</v>
      </c>
      <c r="Q225" s="2" t="s">
        <v>149</v>
      </c>
    </row>
    <row r="226" spans="1:17" x14ac:dyDescent="0.35">
      <c r="A226" s="4" t="s">
        <v>36</v>
      </c>
      <c r="B226" s="3">
        <v>66</v>
      </c>
      <c r="C226" s="3"/>
      <c r="D226" s="2" t="s">
        <v>107</v>
      </c>
      <c r="E226" s="5"/>
      <c r="F226" s="5">
        <f t="shared" si="33"/>
        <v>0</v>
      </c>
      <c r="G226" s="5">
        <f t="shared" si="34"/>
        <v>0</v>
      </c>
      <c r="H226" s="5">
        <f t="shared" si="35"/>
        <v>0</v>
      </c>
      <c r="I226" s="5">
        <f t="shared" si="36"/>
        <v>0</v>
      </c>
      <c r="J226" s="5">
        <f t="shared" si="37"/>
        <v>0</v>
      </c>
      <c r="K226" s="5">
        <f t="shared" si="38"/>
        <v>0</v>
      </c>
      <c r="L226" s="5">
        <f t="shared" si="39"/>
        <v>0</v>
      </c>
      <c r="M226" s="86">
        <f t="shared" si="40"/>
        <v>0</v>
      </c>
      <c r="N226" s="86">
        <f t="shared" si="41"/>
        <v>0</v>
      </c>
      <c r="O226" s="86">
        <f t="shared" si="42"/>
        <v>0</v>
      </c>
      <c r="P226" s="86">
        <f t="shared" si="43"/>
        <v>0</v>
      </c>
      <c r="Q226" s="2" t="s">
        <v>151</v>
      </c>
    </row>
    <row r="227" spans="1:17" x14ac:dyDescent="0.35">
      <c r="A227" s="4" t="s">
        <v>121</v>
      </c>
      <c r="B227" s="3">
        <v>70.8</v>
      </c>
      <c r="C227" s="3"/>
      <c r="D227" s="2" t="s">
        <v>104</v>
      </c>
      <c r="E227" s="5"/>
      <c r="F227" s="5">
        <f t="shared" si="33"/>
        <v>0</v>
      </c>
      <c r="G227" s="5">
        <f t="shared" si="34"/>
        <v>0</v>
      </c>
      <c r="H227" s="5">
        <f t="shared" si="35"/>
        <v>0</v>
      </c>
      <c r="I227" s="5">
        <f t="shared" si="36"/>
        <v>0</v>
      </c>
      <c r="J227" s="5">
        <f t="shared" si="37"/>
        <v>0</v>
      </c>
      <c r="K227" s="5">
        <f t="shared" si="38"/>
        <v>0</v>
      </c>
      <c r="L227" s="5">
        <f t="shared" si="39"/>
        <v>0</v>
      </c>
      <c r="M227" s="86">
        <f t="shared" si="40"/>
        <v>0</v>
      </c>
      <c r="N227" s="86">
        <f t="shared" si="41"/>
        <v>0</v>
      </c>
      <c r="O227" s="86">
        <f t="shared" si="42"/>
        <v>0</v>
      </c>
      <c r="P227" s="86">
        <f t="shared" si="43"/>
        <v>0</v>
      </c>
      <c r="Q227" s="2" t="s">
        <v>92</v>
      </c>
    </row>
    <row r="228" spans="1:17" x14ac:dyDescent="0.35">
      <c r="A228" s="4" t="s">
        <v>122</v>
      </c>
      <c r="B228" s="3">
        <v>70.8</v>
      </c>
      <c r="C228" s="3"/>
      <c r="D228" s="2" t="s">
        <v>104</v>
      </c>
      <c r="E228" s="5"/>
      <c r="F228" s="5">
        <f t="shared" si="33"/>
        <v>0</v>
      </c>
      <c r="G228" s="5">
        <f t="shared" si="34"/>
        <v>0</v>
      </c>
      <c r="H228" s="5">
        <f t="shared" si="35"/>
        <v>0</v>
      </c>
      <c r="I228" s="5">
        <f t="shared" si="36"/>
        <v>0</v>
      </c>
      <c r="J228" s="5">
        <f t="shared" si="37"/>
        <v>0</v>
      </c>
      <c r="K228" s="5">
        <f t="shared" si="38"/>
        <v>0</v>
      </c>
      <c r="L228" s="5">
        <f t="shared" si="39"/>
        <v>0</v>
      </c>
      <c r="M228" s="86">
        <f t="shared" si="40"/>
        <v>0</v>
      </c>
      <c r="N228" s="86">
        <f t="shared" si="41"/>
        <v>0</v>
      </c>
      <c r="O228" s="86">
        <f t="shared" si="42"/>
        <v>0</v>
      </c>
      <c r="P228" s="86">
        <f t="shared" si="43"/>
        <v>0</v>
      </c>
      <c r="Q228" s="2" t="s">
        <v>92</v>
      </c>
    </row>
    <row r="229" spans="1:17" x14ac:dyDescent="0.35">
      <c r="A229" s="4" t="s">
        <v>123</v>
      </c>
      <c r="B229" s="3">
        <v>70.8</v>
      </c>
      <c r="C229" s="3"/>
      <c r="D229" s="2" t="s">
        <v>104</v>
      </c>
      <c r="E229" s="5"/>
      <c r="F229" s="5">
        <f t="shared" si="33"/>
        <v>0</v>
      </c>
      <c r="G229" s="5">
        <f t="shared" si="34"/>
        <v>0</v>
      </c>
      <c r="H229" s="5">
        <f t="shared" si="35"/>
        <v>0</v>
      </c>
      <c r="I229" s="5">
        <f t="shared" si="36"/>
        <v>0</v>
      </c>
      <c r="J229" s="5">
        <f t="shared" si="37"/>
        <v>0</v>
      </c>
      <c r="K229" s="5">
        <f t="shared" si="38"/>
        <v>0</v>
      </c>
      <c r="L229" s="5">
        <f t="shared" si="39"/>
        <v>0</v>
      </c>
      <c r="M229" s="86">
        <f t="shared" si="40"/>
        <v>0</v>
      </c>
      <c r="N229" s="86">
        <f t="shared" si="41"/>
        <v>0</v>
      </c>
      <c r="O229" s="86">
        <f t="shared" si="42"/>
        <v>0</v>
      </c>
      <c r="P229" s="86">
        <f t="shared" si="43"/>
        <v>0</v>
      </c>
      <c r="Q229" s="2" t="s">
        <v>92</v>
      </c>
    </row>
    <row r="230" spans="1:17" x14ac:dyDescent="0.35">
      <c r="A230" s="4" t="s">
        <v>124</v>
      </c>
      <c r="B230" s="3">
        <v>70.7</v>
      </c>
      <c r="C230" s="3"/>
      <c r="D230" s="2" t="s">
        <v>104</v>
      </c>
      <c r="E230" s="5"/>
      <c r="F230" s="5">
        <f t="shared" si="33"/>
        <v>0</v>
      </c>
      <c r="G230" s="5">
        <f t="shared" si="34"/>
        <v>0</v>
      </c>
      <c r="H230" s="5">
        <f t="shared" si="35"/>
        <v>0</v>
      </c>
      <c r="I230" s="5">
        <f t="shared" si="36"/>
        <v>0</v>
      </c>
      <c r="J230" s="5">
        <f t="shared" si="37"/>
        <v>0</v>
      </c>
      <c r="K230" s="5">
        <f t="shared" si="38"/>
        <v>0</v>
      </c>
      <c r="L230" s="5">
        <f t="shared" si="39"/>
        <v>0</v>
      </c>
      <c r="M230" s="86">
        <f t="shared" si="40"/>
        <v>0</v>
      </c>
      <c r="N230" s="86">
        <f t="shared" si="41"/>
        <v>0</v>
      </c>
      <c r="O230" s="86">
        <f t="shared" si="42"/>
        <v>0</v>
      </c>
      <c r="P230" s="86">
        <f t="shared" si="43"/>
        <v>0</v>
      </c>
      <c r="Q230" s="2" t="s">
        <v>92</v>
      </c>
    </row>
    <row r="231" spans="1:17" x14ac:dyDescent="0.35">
      <c r="A231" s="4" t="s">
        <v>125</v>
      </c>
      <c r="B231" s="3">
        <v>70.8</v>
      </c>
      <c r="C231" s="3"/>
      <c r="D231" s="2" t="s">
        <v>104</v>
      </c>
      <c r="E231" s="5"/>
      <c r="F231" s="5">
        <f t="shared" si="33"/>
        <v>0</v>
      </c>
      <c r="G231" s="5">
        <f t="shared" si="34"/>
        <v>0</v>
      </c>
      <c r="H231" s="5">
        <f t="shared" si="35"/>
        <v>0</v>
      </c>
      <c r="I231" s="5">
        <f t="shared" si="36"/>
        <v>0</v>
      </c>
      <c r="J231" s="5">
        <f t="shared" si="37"/>
        <v>0</v>
      </c>
      <c r="K231" s="5">
        <f t="shared" si="38"/>
        <v>0</v>
      </c>
      <c r="L231" s="5">
        <f t="shared" si="39"/>
        <v>0</v>
      </c>
      <c r="M231" s="86">
        <f t="shared" si="40"/>
        <v>0</v>
      </c>
      <c r="N231" s="86">
        <f t="shared" si="41"/>
        <v>0</v>
      </c>
      <c r="O231" s="86">
        <f t="shared" si="42"/>
        <v>0</v>
      </c>
      <c r="P231" s="86">
        <f t="shared" si="43"/>
        <v>0</v>
      </c>
      <c r="Q231" s="2" t="s">
        <v>92</v>
      </c>
    </row>
    <row r="232" spans="1:17" x14ac:dyDescent="0.35">
      <c r="A232" s="4" t="s">
        <v>1</v>
      </c>
      <c r="B232" s="3">
        <v>102.7</v>
      </c>
      <c r="C232" s="3"/>
      <c r="D232" s="2" t="s">
        <v>96</v>
      </c>
      <c r="E232" s="5"/>
      <c r="F232" s="5">
        <f t="shared" si="33"/>
        <v>0</v>
      </c>
      <c r="G232" s="5">
        <f t="shared" si="34"/>
        <v>0</v>
      </c>
      <c r="H232" s="5">
        <f t="shared" si="35"/>
        <v>0</v>
      </c>
      <c r="I232" s="5">
        <f t="shared" si="36"/>
        <v>0</v>
      </c>
      <c r="J232" s="5">
        <f t="shared" si="37"/>
        <v>0</v>
      </c>
      <c r="K232" s="5">
        <f t="shared" si="38"/>
        <v>0</v>
      </c>
      <c r="L232" s="5">
        <f t="shared" si="39"/>
        <v>0</v>
      </c>
      <c r="M232" s="86">
        <f t="shared" si="40"/>
        <v>0</v>
      </c>
      <c r="N232" s="86">
        <f t="shared" si="41"/>
        <v>0</v>
      </c>
      <c r="O232" s="86">
        <f t="shared" si="42"/>
        <v>0</v>
      </c>
      <c r="P232" s="86">
        <f t="shared" si="43"/>
        <v>0</v>
      </c>
      <c r="Q232" s="2" t="s">
        <v>93</v>
      </c>
    </row>
    <row r="233" spans="1:17" x14ac:dyDescent="0.35">
      <c r="A233" s="4" t="s">
        <v>3</v>
      </c>
      <c r="B233" s="3">
        <v>31.9</v>
      </c>
      <c r="C233" s="3"/>
      <c r="D233" s="2" t="s">
        <v>97</v>
      </c>
      <c r="E233" s="5"/>
      <c r="F233" s="5">
        <f t="shared" si="33"/>
        <v>0</v>
      </c>
      <c r="G233" s="5">
        <f t="shared" si="34"/>
        <v>0</v>
      </c>
      <c r="H233" s="5">
        <f t="shared" si="35"/>
        <v>0</v>
      </c>
      <c r="I233" s="5">
        <f t="shared" si="36"/>
        <v>0</v>
      </c>
      <c r="J233" s="5">
        <f t="shared" si="37"/>
        <v>0</v>
      </c>
      <c r="K233" s="5">
        <f t="shared" si="38"/>
        <v>0</v>
      </c>
      <c r="L233" s="5">
        <f t="shared" si="39"/>
        <v>0</v>
      </c>
      <c r="M233" s="86">
        <f t="shared" si="40"/>
        <v>0</v>
      </c>
      <c r="N233" s="86">
        <f t="shared" si="41"/>
        <v>0</v>
      </c>
      <c r="O233" s="86">
        <f t="shared" si="42"/>
        <v>0</v>
      </c>
      <c r="P233" s="86">
        <f t="shared" si="43"/>
        <v>0</v>
      </c>
      <c r="Q233" s="2" t="s">
        <v>149</v>
      </c>
    </row>
    <row r="234" spans="1:17" x14ac:dyDescent="0.35">
      <c r="A234" s="4" t="s">
        <v>4</v>
      </c>
      <c r="B234" s="3">
        <v>31.9</v>
      </c>
      <c r="C234" s="3"/>
      <c r="D234" s="2" t="s">
        <v>97</v>
      </c>
      <c r="E234" s="5"/>
      <c r="F234" s="5">
        <f t="shared" si="33"/>
        <v>0</v>
      </c>
      <c r="G234" s="5">
        <f t="shared" si="34"/>
        <v>0</v>
      </c>
      <c r="H234" s="5">
        <f t="shared" si="35"/>
        <v>0</v>
      </c>
      <c r="I234" s="5">
        <f t="shared" si="36"/>
        <v>0</v>
      </c>
      <c r="J234" s="5">
        <f t="shared" si="37"/>
        <v>0</v>
      </c>
      <c r="K234" s="5">
        <f t="shared" si="38"/>
        <v>0</v>
      </c>
      <c r="L234" s="5">
        <f t="shared" si="39"/>
        <v>0</v>
      </c>
      <c r="M234" s="86">
        <f t="shared" si="40"/>
        <v>0</v>
      </c>
      <c r="N234" s="86">
        <f t="shared" si="41"/>
        <v>0</v>
      </c>
      <c r="O234" s="86">
        <f t="shared" si="42"/>
        <v>0</v>
      </c>
      <c r="P234" s="86">
        <f t="shared" si="43"/>
        <v>0</v>
      </c>
      <c r="Q234" s="2" t="s">
        <v>149</v>
      </c>
    </row>
    <row r="235" spans="1:17" x14ac:dyDescent="0.35">
      <c r="A235" s="4" t="s">
        <v>5</v>
      </c>
      <c r="B235" s="3">
        <v>36.5</v>
      </c>
      <c r="C235" s="3"/>
      <c r="D235" s="2" t="s">
        <v>98</v>
      </c>
      <c r="E235" s="5"/>
      <c r="F235" s="5">
        <f t="shared" si="33"/>
        <v>0</v>
      </c>
      <c r="G235" s="5">
        <f t="shared" si="34"/>
        <v>0</v>
      </c>
      <c r="H235" s="5">
        <f t="shared" si="35"/>
        <v>0</v>
      </c>
      <c r="I235" s="5">
        <f t="shared" si="36"/>
        <v>0</v>
      </c>
      <c r="J235" s="5">
        <f t="shared" si="37"/>
        <v>0</v>
      </c>
      <c r="K235" s="5">
        <f t="shared" si="38"/>
        <v>0</v>
      </c>
      <c r="L235" s="5">
        <f t="shared" si="39"/>
        <v>0</v>
      </c>
      <c r="M235" s="86">
        <f t="shared" si="40"/>
        <v>0</v>
      </c>
      <c r="N235" s="86">
        <f t="shared" si="41"/>
        <v>0</v>
      </c>
      <c r="O235" s="86">
        <f t="shared" si="42"/>
        <v>0</v>
      </c>
      <c r="P235" s="86">
        <f t="shared" si="43"/>
        <v>0</v>
      </c>
      <c r="Q235" s="2" t="s">
        <v>149</v>
      </c>
    </row>
    <row r="236" spans="1:17" x14ac:dyDescent="0.35">
      <c r="A236" s="4" t="s">
        <v>6</v>
      </c>
      <c r="B236" s="3">
        <v>107.2</v>
      </c>
      <c r="C236" s="3"/>
      <c r="D236" s="2" t="s">
        <v>99</v>
      </c>
      <c r="E236" s="5">
        <v>4622514560</v>
      </c>
      <c r="F236" s="5">
        <f t="shared" si="33"/>
        <v>231125728</v>
      </c>
      <c r="G236" s="5">
        <f t="shared" si="34"/>
        <v>41564637.769643836</v>
      </c>
      <c r="H236" s="5">
        <f t="shared" si="35"/>
        <v>924502912</v>
      </c>
      <c r="I236" s="5">
        <f t="shared" si="36"/>
        <v>156836220.03024659</v>
      </c>
      <c r="J236" s="5">
        <f t="shared" si="37"/>
        <v>1849005824</v>
      </c>
      <c r="K236" s="5">
        <f t="shared" si="38"/>
        <v>221880698.88</v>
      </c>
      <c r="L236" s="5">
        <f t="shared" si="39"/>
        <v>231125728</v>
      </c>
      <c r="M236" s="86">
        <f t="shared" si="40"/>
        <v>13829550.409643834</v>
      </c>
      <c r="N236" s="86">
        <f t="shared" si="41"/>
        <v>64715203.840000004</v>
      </c>
      <c r="O236" s="86">
        <f t="shared" si="42"/>
        <v>434111107.08953422</v>
      </c>
      <c r="P236" s="86">
        <f t="shared" si="43"/>
        <v>498826310.9295342</v>
      </c>
      <c r="Q236" s="2" t="s">
        <v>93</v>
      </c>
    </row>
    <row r="237" spans="1:17" x14ac:dyDescent="0.35">
      <c r="A237" s="4" t="s">
        <v>7</v>
      </c>
      <c r="B237" s="3">
        <v>48.6</v>
      </c>
      <c r="C237" s="3"/>
      <c r="D237" s="2" t="s">
        <v>100</v>
      </c>
      <c r="E237" s="5"/>
      <c r="F237" s="5">
        <f t="shared" si="33"/>
        <v>0</v>
      </c>
      <c r="G237" s="5">
        <f t="shared" si="34"/>
        <v>0</v>
      </c>
      <c r="H237" s="5">
        <f t="shared" si="35"/>
        <v>0</v>
      </c>
      <c r="I237" s="5">
        <f t="shared" si="36"/>
        <v>0</v>
      </c>
      <c r="J237" s="5">
        <f t="shared" si="37"/>
        <v>0</v>
      </c>
      <c r="K237" s="5">
        <f t="shared" si="38"/>
        <v>0</v>
      </c>
      <c r="L237" s="5">
        <f t="shared" si="39"/>
        <v>0</v>
      </c>
      <c r="M237" s="86">
        <f t="shared" si="40"/>
        <v>0</v>
      </c>
      <c r="N237" s="86">
        <f t="shared" si="41"/>
        <v>0</v>
      </c>
      <c r="O237" s="86">
        <f t="shared" si="42"/>
        <v>0</v>
      </c>
      <c r="P237" s="86">
        <f t="shared" si="43"/>
        <v>0</v>
      </c>
      <c r="Q237" s="2" t="s">
        <v>150</v>
      </c>
    </row>
    <row r="238" spans="1:17" x14ac:dyDescent="0.35">
      <c r="A238" s="4" t="s">
        <v>8</v>
      </c>
      <c r="B238" s="3">
        <v>73.8</v>
      </c>
      <c r="C238" s="3"/>
      <c r="D238" s="2" t="s">
        <v>101</v>
      </c>
      <c r="E238" s="5"/>
      <c r="F238" s="5">
        <f t="shared" si="33"/>
        <v>0</v>
      </c>
      <c r="G238" s="5">
        <f t="shared" si="34"/>
        <v>0</v>
      </c>
      <c r="H238" s="5">
        <f t="shared" si="35"/>
        <v>0</v>
      </c>
      <c r="I238" s="5">
        <f t="shared" si="36"/>
        <v>0</v>
      </c>
      <c r="J238" s="5">
        <f t="shared" si="37"/>
        <v>0</v>
      </c>
      <c r="K238" s="5">
        <f t="shared" si="38"/>
        <v>0</v>
      </c>
      <c r="L238" s="5">
        <f t="shared" si="39"/>
        <v>0</v>
      </c>
      <c r="M238" s="86">
        <f t="shared" si="40"/>
        <v>0</v>
      </c>
      <c r="N238" s="86">
        <f t="shared" si="41"/>
        <v>0</v>
      </c>
      <c r="O238" s="86">
        <f t="shared" si="42"/>
        <v>0</v>
      </c>
      <c r="P238" s="86">
        <f t="shared" si="43"/>
        <v>0</v>
      </c>
      <c r="Q238" s="2" t="s">
        <v>92</v>
      </c>
    </row>
    <row r="239" spans="1:17" x14ac:dyDescent="0.35">
      <c r="A239" s="4" t="s">
        <v>9</v>
      </c>
      <c r="B239" s="3">
        <v>73.8</v>
      </c>
      <c r="C239" s="3"/>
      <c r="D239" s="2" t="s">
        <v>101</v>
      </c>
      <c r="E239" s="5"/>
      <c r="F239" s="5">
        <f t="shared" si="33"/>
        <v>0</v>
      </c>
      <c r="G239" s="5">
        <f t="shared" si="34"/>
        <v>0</v>
      </c>
      <c r="H239" s="5">
        <f t="shared" si="35"/>
        <v>0</v>
      </c>
      <c r="I239" s="5">
        <f t="shared" si="36"/>
        <v>0</v>
      </c>
      <c r="J239" s="5">
        <f t="shared" si="37"/>
        <v>0</v>
      </c>
      <c r="K239" s="5">
        <f t="shared" si="38"/>
        <v>0</v>
      </c>
      <c r="L239" s="5">
        <f t="shared" si="39"/>
        <v>0</v>
      </c>
      <c r="M239" s="86">
        <f t="shared" si="40"/>
        <v>0</v>
      </c>
      <c r="N239" s="86">
        <f t="shared" si="41"/>
        <v>0</v>
      </c>
      <c r="O239" s="86">
        <f t="shared" si="42"/>
        <v>0</v>
      </c>
      <c r="P239" s="86">
        <f t="shared" si="43"/>
        <v>0</v>
      </c>
      <c r="Q239" s="2" t="s">
        <v>92</v>
      </c>
    </row>
    <row r="240" spans="1:17" x14ac:dyDescent="0.35">
      <c r="A240" s="4" t="s">
        <v>10</v>
      </c>
      <c r="B240" s="3">
        <v>73.8</v>
      </c>
      <c r="C240" s="3"/>
      <c r="D240" s="2" t="s">
        <v>101</v>
      </c>
      <c r="E240" s="5"/>
      <c r="F240" s="5">
        <f t="shared" si="33"/>
        <v>0</v>
      </c>
      <c r="G240" s="5">
        <f t="shared" si="34"/>
        <v>0</v>
      </c>
      <c r="H240" s="5">
        <f t="shared" si="35"/>
        <v>0</v>
      </c>
      <c r="I240" s="5">
        <f t="shared" si="36"/>
        <v>0</v>
      </c>
      <c r="J240" s="5">
        <f t="shared" si="37"/>
        <v>0</v>
      </c>
      <c r="K240" s="5">
        <f t="shared" si="38"/>
        <v>0</v>
      </c>
      <c r="L240" s="5">
        <f t="shared" si="39"/>
        <v>0</v>
      </c>
      <c r="M240" s="86">
        <f t="shared" si="40"/>
        <v>0</v>
      </c>
      <c r="N240" s="86">
        <f t="shared" si="41"/>
        <v>0</v>
      </c>
      <c r="O240" s="86">
        <f t="shared" si="42"/>
        <v>0</v>
      </c>
      <c r="P240" s="86">
        <f t="shared" si="43"/>
        <v>0</v>
      </c>
      <c r="Q240" s="2" t="s">
        <v>92</v>
      </c>
    </row>
    <row r="241" spans="1:17" x14ac:dyDescent="0.35">
      <c r="A241" s="4" t="s">
        <v>11</v>
      </c>
      <c r="B241" s="3">
        <v>67.7</v>
      </c>
      <c r="C241" s="3"/>
      <c r="D241" s="2" t="s">
        <v>102</v>
      </c>
      <c r="E241" s="5"/>
      <c r="F241" s="5">
        <f t="shared" si="33"/>
        <v>0</v>
      </c>
      <c r="G241" s="5">
        <f t="shared" si="34"/>
        <v>0</v>
      </c>
      <c r="H241" s="5">
        <f t="shared" si="35"/>
        <v>0</v>
      </c>
      <c r="I241" s="5">
        <f t="shared" si="36"/>
        <v>0</v>
      </c>
      <c r="J241" s="5">
        <f t="shared" si="37"/>
        <v>0</v>
      </c>
      <c r="K241" s="5">
        <f t="shared" si="38"/>
        <v>0</v>
      </c>
      <c r="L241" s="5">
        <f t="shared" si="39"/>
        <v>0</v>
      </c>
      <c r="M241" s="86">
        <f t="shared" si="40"/>
        <v>0</v>
      </c>
      <c r="N241" s="86">
        <f t="shared" si="41"/>
        <v>0</v>
      </c>
      <c r="O241" s="86">
        <f t="shared" si="42"/>
        <v>0</v>
      </c>
      <c r="P241" s="86">
        <f t="shared" si="43"/>
        <v>0</v>
      </c>
      <c r="Q241" s="2" t="s">
        <v>92</v>
      </c>
    </row>
    <row r="242" spans="1:17" x14ac:dyDescent="0.35">
      <c r="A242" s="4" t="s">
        <v>12</v>
      </c>
      <c r="B242" s="3">
        <v>68</v>
      </c>
      <c r="C242" s="3"/>
      <c r="D242" s="2" t="s">
        <v>102</v>
      </c>
      <c r="E242" s="5"/>
      <c r="F242" s="5">
        <f t="shared" si="33"/>
        <v>0</v>
      </c>
      <c r="G242" s="5">
        <f t="shared" si="34"/>
        <v>0</v>
      </c>
      <c r="H242" s="5">
        <f t="shared" si="35"/>
        <v>0</v>
      </c>
      <c r="I242" s="5">
        <f t="shared" si="36"/>
        <v>0</v>
      </c>
      <c r="J242" s="5">
        <f t="shared" si="37"/>
        <v>0</v>
      </c>
      <c r="K242" s="5">
        <f t="shared" si="38"/>
        <v>0</v>
      </c>
      <c r="L242" s="5">
        <f t="shared" si="39"/>
        <v>0</v>
      </c>
      <c r="M242" s="86">
        <f t="shared" si="40"/>
        <v>0</v>
      </c>
      <c r="N242" s="86">
        <f t="shared" si="41"/>
        <v>0</v>
      </c>
      <c r="O242" s="86">
        <f t="shared" si="42"/>
        <v>0</v>
      </c>
      <c r="P242" s="86">
        <f t="shared" si="43"/>
        <v>0</v>
      </c>
      <c r="Q242" s="2" t="s">
        <v>92</v>
      </c>
    </row>
    <row r="243" spans="1:17" x14ac:dyDescent="0.35">
      <c r="A243" s="4" t="s">
        <v>126</v>
      </c>
      <c r="B243" s="3">
        <v>52.2</v>
      </c>
      <c r="C243" s="3"/>
      <c r="D243" s="2" t="s">
        <v>111</v>
      </c>
      <c r="E243" s="5"/>
      <c r="F243" s="5">
        <f t="shared" si="33"/>
        <v>0</v>
      </c>
      <c r="G243" s="5">
        <f t="shared" si="34"/>
        <v>0</v>
      </c>
      <c r="H243" s="5">
        <f t="shared" si="35"/>
        <v>0</v>
      </c>
      <c r="I243" s="5">
        <f t="shared" si="36"/>
        <v>0</v>
      </c>
      <c r="J243" s="5">
        <f t="shared" si="37"/>
        <v>0</v>
      </c>
      <c r="K243" s="5">
        <f t="shared" si="38"/>
        <v>0</v>
      </c>
      <c r="L243" s="5">
        <f t="shared" si="39"/>
        <v>0</v>
      </c>
      <c r="M243" s="86">
        <f t="shared" si="40"/>
        <v>0</v>
      </c>
      <c r="N243" s="86">
        <f t="shared" si="41"/>
        <v>0</v>
      </c>
      <c r="O243" s="86">
        <f t="shared" si="42"/>
        <v>0</v>
      </c>
      <c r="P243" s="86">
        <f t="shared" si="43"/>
        <v>0</v>
      </c>
      <c r="Q243" s="2" t="s">
        <v>150</v>
      </c>
    </row>
    <row r="244" spans="1:17" x14ac:dyDescent="0.35">
      <c r="A244" s="4" t="s">
        <v>45</v>
      </c>
      <c r="B244" s="3">
        <v>73.8</v>
      </c>
      <c r="C244" s="3"/>
      <c r="D244" s="2" t="s">
        <v>101</v>
      </c>
      <c r="E244" s="5"/>
      <c r="F244" s="5">
        <f t="shared" si="33"/>
        <v>0</v>
      </c>
      <c r="G244" s="5">
        <f t="shared" si="34"/>
        <v>0</v>
      </c>
      <c r="H244" s="5">
        <f t="shared" si="35"/>
        <v>0</v>
      </c>
      <c r="I244" s="5">
        <f t="shared" si="36"/>
        <v>0</v>
      </c>
      <c r="J244" s="5">
        <f t="shared" si="37"/>
        <v>0</v>
      </c>
      <c r="K244" s="5">
        <f t="shared" si="38"/>
        <v>0</v>
      </c>
      <c r="L244" s="5">
        <f t="shared" si="39"/>
        <v>0</v>
      </c>
      <c r="M244" s="86">
        <f t="shared" si="40"/>
        <v>0</v>
      </c>
      <c r="N244" s="86">
        <f t="shared" si="41"/>
        <v>0</v>
      </c>
      <c r="O244" s="86">
        <f t="shared" si="42"/>
        <v>0</v>
      </c>
      <c r="P244" s="86">
        <f t="shared" si="43"/>
        <v>0</v>
      </c>
      <c r="Q244" s="2" t="s">
        <v>92</v>
      </c>
    </row>
    <row r="245" spans="1:17" x14ac:dyDescent="0.35">
      <c r="A245" s="4" t="s">
        <v>60</v>
      </c>
      <c r="B245" s="3">
        <v>129.19999999999999</v>
      </c>
      <c r="C245" s="3"/>
      <c r="D245" s="2" t="s">
        <v>103</v>
      </c>
      <c r="E245" s="5">
        <v>5645007920</v>
      </c>
      <c r="F245" s="5">
        <f t="shared" si="33"/>
        <v>282250396</v>
      </c>
      <c r="G245" s="5">
        <f t="shared" si="34"/>
        <v>50758673.954630136</v>
      </c>
      <c r="H245" s="5">
        <f t="shared" si="35"/>
        <v>1129001584</v>
      </c>
      <c r="I245" s="5">
        <f t="shared" si="36"/>
        <v>191528159.12679452</v>
      </c>
      <c r="J245" s="5">
        <f t="shared" si="37"/>
        <v>2258003168</v>
      </c>
      <c r="K245" s="5">
        <f t="shared" si="38"/>
        <v>270960380.15999997</v>
      </c>
      <c r="L245" s="5">
        <f t="shared" si="39"/>
        <v>282250396</v>
      </c>
      <c r="M245" s="86">
        <f t="shared" si="40"/>
        <v>16888626.434630137</v>
      </c>
      <c r="N245" s="86">
        <f t="shared" si="41"/>
        <v>79030110.879999995</v>
      </c>
      <c r="O245" s="86">
        <f t="shared" si="42"/>
        <v>530135839.67605478</v>
      </c>
      <c r="P245" s="86">
        <f t="shared" si="43"/>
        <v>609165950.55605483</v>
      </c>
      <c r="Q245" s="2" t="s">
        <v>93</v>
      </c>
    </row>
    <row r="246" spans="1:17" x14ac:dyDescent="0.35">
      <c r="A246" s="4" t="s">
        <v>13</v>
      </c>
      <c r="B246" s="3">
        <v>70.8</v>
      </c>
      <c r="C246" s="3"/>
      <c r="D246" s="2" t="s">
        <v>104</v>
      </c>
      <c r="E246" s="5"/>
      <c r="F246" s="5">
        <f t="shared" si="33"/>
        <v>0</v>
      </c>
      <c r="G246" s="5">
        <f t="shared" si="34"/>
        <v>0</v>
      </c>
      <c r="H246" s="5">
        <f t="shared" si="35"/>
        <v>0</v>
      </c>
      <c r="I246" s="5">
        <f t="shared" si="36"/>
        <v>0</v>
      </c>
      <c r="J246" s="5">
        <f t="shared" si="37"/>
        <v>0</v>
      </c>
      <c r="K246" s="5">
        <f t="shared" si="38"/>
        <v>0</v>
      </c>
      <c r="L246" s="5">
        <f t="shared" si="39"/>
        <v>0</v>
      </c>
      <c r="M246" s="86">
        <f t="shared" si="40"/>
        <v>0</v>
      </c>
      <c r="N246" s="86">
        <f t="shared" si="41"/>
        <v>0</v>
      </c>
      <c r="O246" s="86">
        <f t="shared" si="42"/>
        <v>0</v>
      </c>
      <c r="P246" s="86">
        <f t="shared" si="43"/>
        <v>0</v>
      </c>
      <c r="Q246" s="2" t="s">
        <v>92</v>
      </c>
    </row>
    <row r="247" spans="1:17" x14ac:dyDescent="0.35">
      <c r="A247" s="4" t="s">
        <v>14</v>
      </c>
      <c r="B247" s="3">
        <v>70.8</v>
      </c>
      <c r="C247" s="3"/>
      <c r="D247" s="2" t="s">
        <v>104</v>
      </c>
      <c r="E247" s="5"/>
      <c r="F247" s="5">
        <f t="shared" si="33"/>
        <v>0</v>
      </c>
      <c r="G247" s="5">
        <f t="shared" si="34"/>
        <v>0</v>
      </c>
      <c r="H247" s="5">
        <f t="shared" si="35"/>
        <v>0</v>
      </c>
      <c r="I247" s="5">
        <f t="shared" si="36"/>
        <v>0</v>
      </c>
      <c r="J247" s="5">
        <f t="shared" si="37"/>
        <v>0</v>
      </c>
      <c r="K247" s="5">
        <f t="shared" si="38"/>
        <v>0</v>
      </c>
      <c r="L247" s="5">
        <f t="shared" si="39"/>
        <v>0</v>
      </c>
      <c r="M247" s="86">
        <f t="shared" si="40"/>
        <v>0</v>
      </c>
      <c r="N247" s="86">
        <f t="shared" si="41"/>
        <v>0</v>
      </c>
      <c r="O247" s="86">
        <f t="shared" si="42"/>
        <v>0</v>
      </c>
      <c r="P247" s="86">
        <f t="shared" si="43"/>
        <v>0</v>
      </c>
      <c r="Q247" s="2" t="s">
        <v>92</v>
      </c>
    </row>
    <row r="248" spans="1:17" x14ac:dyDescent="0.35">
      <c r="A248" s="4" t="s">
        <v>15</v>
      </c>
      <c r="B248" s="3">
        <v>70.8</v>
      </c>
      <c r="C248" s="3"/>
      <c r="D248" s="2" t="s">
        <v>104</v>
      </c>
      <c r="E248" s="5"/>
      <c r="F248" s="5">
        <f t="shared" si="33"/>
        <v>0</v>
      </c>
      <c r="G248" s="5">
        <f t="shared" si="34"/>
        <v>0</v>
      </c>
      <c r="H248" s="5">
        <f t="shared" si="35"/>
        <v>0</v>
      </c>
      <c r="I248" s="5">
        <f t="shared" si="36"/>
        <v>0</v>
      </c>
      <c r="J248" s="5">
        <f t="shared" si="37"/>
        <v>0</v>
      </c>
      <c r="K248" s="5">
        <f t="shared" si="38"/>
        <v>0</v>
      </c>
      <c r="L248" s="5">
        <f t="shared" si="39"/>
        <v>0</v>
      </c>
      <c r="M248" s="86">
        <f t="shared" si="40"/>
        <v>0</v>
      </c>
      <c r="N248" s="86">
        <f t="shared" si="41"/>
        <v>0</v>
      </c>
      <c r="O248" s="86">
        <f t="shared" si="42"/>
        <v>0</v>
      </c>
      <c r="P248" s="86">
        <f t="shared" si="43"/>
        <v>0</v>
      </c>
      <c r="Q248" s="2" t="s">
        <v>92</v>
      </c>
    </row>
    <row r="249" spans="1:17" x14ac:dyDescent="0.35">
      <c r="A249" s="4" t="s">
        <v>16</v>
      </c>
      <c r="B249" s="3">
        <v>70.8</v>
      </c>
      <c r="C249" s="3"/>
      <c r="D249" s="2" t="s">
        <v>104</v>
      </c>
      <c r="E249" s="5"/>
      <c r="F249" s="5">
        <f t="shared" si="33"/>
        <v>0</v>
      </c>
      <c r="G249" s="5">
        <f t="shared" si="34"/>
        <v>0</v>
      </c>
      <c r="H249" s="5">
        <f t="shared" si="35"/>
        <v>0</v>
      </c>
      <c r="I249" s="5">
        <f t="shared" si="36"/>
        <v>0</v>
      </c>
      <c r="J249" s="5">
        <f t="shared" si="37"/>
        <v>0</v>
      </c>
      <c r="K249" s="5">
        <f t="shared" si="38"/>
        <v>0</v>
      </c>
      <c r="L249" s="5">
        <f t="shared" si="39"/>
        <v>0</v>
      </c>
      <c r="M249" s="86">
        <f t="shared" si="40"/>
        <v>0</v>
      </c>
      <c r="N249" s="86">
        <f t="shared" si="41"/>
        <v>0</v>
      </c>
      <c r="O249" s="86">
        <f t="shared" si="42"/>
        <v>0</v>
      </c>
      <c r="P249" s="86">
        <f t="shared" si="43"/>
        <v>0</v>
      </c>
      <c r="Q249" s="2" t="s">
        <v>92</v>
      </c>
    </row>
    <row r="250" spans="1:17" x14ac:dyDescent="0.35">
      <c r="A250" s="4" t="s">
        <v>17</v>
      </c>
      <c r="B250" s="3">
        <v>46.5</v>
      </c>
      <c r="C250" s="3"/>
      <c r="D250" s="2" t="s">
        <v>105</v>
      </c>
      <c r="E250" s="5"/>
      <c r="F250" s="5">
        <f t="shared" si="33"/>
        <v>0</v>
      </c>
      <c r="G250" s="5">
        <f t="shared" si="34"/>
        <v>0</v>
      </c>
      <c r="H250" s="5">
        <f t="shared" si="35"/>
        <v>0</v>
      </c>
      <c r="I250" s="5">
        <f t="shared" si="36"/>
        <v>0</v>
      </c>
      <c r="J250" s="5">
        <f t="shared" si="37"/>
        <v>0</v>
      </c>
      <c r="K250" s="5">
        <f t="shared" si="38"/>
        <v>0</v>
      </c>
      <c r="L250" s="5">
        <f t="shared" si="39"/>
        <v>0</v>
      </c>
      <c r="M250" s="86">
        <f t="shared" si="40"/>
        <v>0</v>
      </c>
      <c r="N250" s="86">
        <f t="shared" si="41"/>
        <v>0</v>
      </c>
      <c r="O250" s="86">
        <f t="shared" si="42"/>
        <v>0</v>
      </c>
      <c r="P250" s="86">
        <f t="shared" si="43"/>
        <v>0</v>
      </c>
      <c r="Q250" s="2" t="s">
        <v>150</v>
      </c>
    </row>
    <row r="251" spans="1:17" x14ac:dyDescent="0.35">
      <c r="A251" s="4" t="s">
        <v>18</v>
      </c>
      <c r="B251" s="3">
        <v>30.3</v>
      </c>
      <c r="C251" s="3"/>
      <c r="D251" s="2" t="s">
        <v>106</v>
      </c>
      <c r="E251" s="5"/>
      <c r="F251" s="5">
        <f t="shared" si="33"/>
        <v>0</v>
      </c>
      <c r="G251" s="5">
        <f t="shared" si="34"/>
        <v>0</v>
      </c>
      <c r="H251" s="5">
        <f t="shared" si="35"/>
        <v>0</v>
      </c>
      <c r="I251" s="5">
        <f t="shared" si="36"/>
        <v>0</v>
      </c>
      <c r="J251" s="5">
        <f t="shared" si="37"/>
        <v>0</v>
      </c>
      <c r="K251" s="5">
        <f t="shared" si="38"/>
        <v>0</v>
      </c>
      <c r="L251" s="5">
        <f t="shared" si="39"/>
        <v>0</v>
      </c>
      <c r="M251" s="86">
        <f t="shared" si="40"/>
        <v>0</v>
      </c>
      <c r="N251" s="86">
        <f t="shared" si="41"/>
        <v>0</v>
      </c>
      <c r="O251" s="86">
        <f t="shared" si="42"/>
        <v>0</v>
      </c>
      <c r="P251" s="86">
        <f t="shared" si="43"/>
        <v>0</v>
      </c>
      <c r="Q251" s="2" t="s">
        <v>149</v>
      </c>
    </row>
    <row r="252" spans="1:17" x14ac:dyDescent="0.35">
      <c r="A252" s="4" t="s">
        <v>19</v>
      </c>
      <c r="B252" s="3">
        <v>66</v>
      </c>
      <c r="C252" s="3"/>
      <c r="D252" s="2" t="s">
        <v>107</v>
      </c>
      <c r="E252" s="5"/>
      <c r="F252" s="5">
        <f t="shared" si="33"/>
        <v>0</v>
      </c>
      <c r="G252" s="5">
        <f t="shared" si="34"/>
        <v>0</v>
      </c>
      <c r="H252" s="5">
        <f t="shared" si="35"/>
        <v>0</v>
      </c>
      <c r="I252" s="5">
        <f t="shared" si="36"/>
        <v>0</v>
      </c>
      <c r="J252" s="5">
        <f t="shared" si="37"/>
        <v>0</v>
      </c>
      <c r="K252" s="5">
        <f t="shared" si="38"/>
        <v>0</v>
      </c>
      <c r="L252" s="5">
        <f t="shared" si="39"/>
        <v>0</v>
      </c>
      <c r="M252" s="86">
        <f t="shared" si="40"/>
        <v>0</v>
      </c>
      <c r="N252" s="86">
        <f t="shared" si="41"/>
        <v>0</v>
      </c>
      <c r="O252" s="86">
        <f t="shared" si="42"/>
        <v>0</v>
      </c>
      <c r="P252" s="86">
        <f t="shared" si="43"/>
        <v>0</v>
      </c>
      <c r="Q252" s="2" t="s">
        <v>151</v>
      </c>
    </row>
    <row r="253" spans="1:17" x14ac:dyDescent="0.35">
      <c r="A253" s="4" t="s">
        <v>127</v>
      </c>
      <c r="B253" s="3">
        <v>70.8</v>
      </c>
      <c r="C253" s="3"/>
      <c r="D253" s="2" t="s">
        <v>104</v>
      </c>
      <c r="E253" s="5"/>
      <c r="F253" s="5">
        <f t="shared" si="33"/>
        <v>0</v>
      </c>
      <c r="G253" s="5">
        <f t="shared" si="34"/>
        <v>0</v>
      </c>
      <c r="H253" s="5">
        <f t="shared" si="35"/>
        <v>0</v>
      </c>
      <c r="I253" s="5">
        <f t="shared" si="36"/>
        <v>0</v>
      </c>
      <c r="J253" s="5">
        <f t="shared" si="37"/>
        <v>0</v>
      </c>
      <c r="K253" s="5">
        <f t="shared" si="38"/>
        <v>0</v>
      </c>
      <c r="L253" s="5">
        <f t="shared" si="39"/>
        <v>0</v>
      </c>
      <c r="M253" s="86">
        <f t="shared" si="40"/>
        <v>0</v>
      </c>
      <c r="N253" s="86">
        <f t="shared" si="41"/>
        <v>0</v>
      </c>
      <c r="O253" s="86">
        <f t="shared" si="42"/>
        <v>0</v>
      </c>
      <c r="P253" s="86">
        <f t="shared" si="43"/>
        <v>0</v>
      </c>
      <c r="Q253" s="2" t="s">
        <v>92</v>
      </c>
    </row>
    <row r="254" spans="1:17" x14ac:dyDescent="0.35">
      <c r="A254" s="4" t="s">
        <v>128</v>
      </c>
      <c r="B254" s="3">
        <v>70.8</v>
      </c>
      <c r="C254" s="3"/>
      <c r="D254" s="2" t="s">
        <v>104</v>
      </c>
      <c r="E254" s="5"/>
      <c r="F254" s="5">
        <f t="shared" si="33"/>
        <v>0</v>
      </c>
      <c r="G254" s="5">
        <f t="shared" si="34"/>
        <v>0</v>
      </c>
      <c r="H254" s="5">
        <f t="shared" si="35"/>
        <v>0</v>
      </c>
      <c r="I254" s="5">
        <f t="shared" si="36"/>
        <v>0</v>
      </c>
      <c r="J254" s="5">
        <f t="shared" si="37"/>
        <v>0</v>
      </c>
      <c r="K254" s="5">
        <f t="shared" si="38"/>
        <v>0</v>
      </c>
      <c r="L254" s="5">
        <f t="shared" si="39"/>
        <v>0</v>
      </c>
      <c r="M254" s="86">
        <f t="shared" si="40"/>
        <v>0</v>
      </c>
      <c r="N254" s="86">
        <f t="shared" si="41"/>
        <v>0</v>
      </c>
      <c r="O254" s="86">
        <f t="shared" si="42"/>
        <v>0</v>
      </c>
      <c r="P254" s="86">
        <f t="shared" si="43"/>
        <v>0</v>
      </c>
      <c r="Q254" s="2" t="s">
        <v>92</v>
      </c>
    </row>
    <row r="255" spans="1:17" x14ac:dyDescent="0.35">
      <c r="A255" s="4" t="s">
        <v>129</v>
      </c>
      <c r="B255" s="3">
        <v>70.8</v>
      </c>
      <c r="C255" s="3"/>
      <c r="D255" s="2" t="s">
        <v>104</v>
      </c>
      <c r="E255" s="5"/>
      <c r="F255" s="5">
        <f t="shared" si="33"/>
        <v>0</v>
      </c>
      <c r="G255" s="5">
        <f t="shared" si="34"/>
        <v>0</v>
      </c>
      <c r="H255" s="5">
        <f t="shared" si="35"/>
        <v>0</v>
      </c>
      <c r="I255" s="5">
        <f t="shared" si="36"/>
        <v>0</v>
      </c>
      <c r="J255" s="5">
        <f t="shared" si="37"/>
        <v>0</v>
      </c>
      <c r="K255" s="5">
        <f t="shared" si="38"/>
        <v>0</v>
      </c>
      <c r="L255" s="5">
        <f t="shared" si="39"/>
        <v>0</v>
      </c>
      <c r="M255" s="86">
        <f t="shared" si="40"/>
        <v>0</v>
      </c>
      <c r="N255" s="86">
        <f t="shared" si="41"/>
        <v>0</v>
      </c>
      <c r="O255" s="86">
        <f t="shared" si="42"/>
        <v>0</v>
      </c>
      <c r="P255" s="86">
        <f t="shared" si="43"/>
        <v>0</v>
      </c>
      <c r="Q255" s="2" t="s">
        <v>92</v>
      </c>
    </row>
    <row r="256" spans="1:17" x14ac:dyDescent="0.35">
      <c r="A256" s="4" t="s">
        <v>130</v>
      </c>
      <c r="B256" s="3">
        <v>70.7</v>
      </c>
      <c r="C256" s="3"/>
      <c r="D256" s="2" t="s">
        <v>104</v>
      </c>
      <c r="E256" s="5"/>
      <c r="F256" s="5">
        <f t="shared" si="33"/>
        <v>0</v>
      </c>
      <c r="G256" s="5">
        <f t="shared" si="34"/>
        <v>0</v>
      </c>
      <c r="H256" s="5">
        <f t="shared" si="35"/>
        <v>0</v>
      </c>
      <c r="I256" s="5">
        <f t="shared" si="36"/>
        <v>0</v>
      </c>
      <c r="J256" s="5">
        <f t="shared" si="37"/>
        <v>0</v>
      </c>
      <c r="K256" s="5">
        <f t="shared" si="38"/>
        <v>0</v>
      </c>
      <c r="L256" s="5">
        <f t="shared" si="39"/>
        <v>0</v>
      </c>
      <c r="M256" s="86">
        <f t="shared" si="40"/>
        <v>0</v>
      </c>
      <c r="N256" s="86">
        <f t="shared" si="41"/>
        <v>0</v>
      </c>
      <c r="O256" s="86">
        <f t="shared" si="42"/>
        <v>0</v>
      </c>
      <c r="P256" s="86">
        <f t="shared" si="43"/>
        <v>0</v>
      </c>
      <c r="Q256" s="2" t="s">
        <v>92</v>
      </c>
    </row>
    <row r="257" spans="1:17" x14ac:dyDescent="0.35">
      <c r="A257" s="4" t="s">
        <v>131</v>
      </c>
      <c r="B257" s="3">
        <v>70.8</v>
      </c>
      <c r="C257" s="3"/>
      <c r="D257" s="2" t="s">
        <v>104</v>
      </c>
      <c r="E257" s="5"/>
      <c r="F257" s="5">
        <f t="shared" si="33"/>
        <v>0</v>
      </c>
      <c r="G257" s="5">
        <f t="shared" si="34"/>
        <v>0</v>
      </c>
      <c r="H257" s="5">
        <f t="shared" si="35"/>
        <v>0</v>
      </c>
      <c r="I257" s="5">
        <f t="shared" si="36"/>
        <v>0</v>
      </c>
      <c r="J257" s="5">
        <f t="shared" si="37"/>
        <v>0</v>
      </c>
      <c r="K257" s="5">
        <f t="shared" si="38"/>
        <v>0</v>
      </c>
      <c r="L257" s="5">
        <f t="shared" si="39"/>
        <v>0</v>
      </c>
      <c r="M257" s="86">
        <f t="shared" si="40"/>
        <v>0</v>
      </c>
      <c r="N257" s="86">
        <f t="shared" si="41"/>
        <v>0</v>
      </c>
      <c r="O257" s="86">
        <f t="shared" si="42"/>
        <v>0</v>
      </c>
      <c r="P257" s="86">
        <f t="shared" si="43"/>
        <v>0</v>
      </c>
      <c r="Q257" s="2" t="s">
        <v>92</v>
      </c>
    </row>
    <row r="258" spans="1:17" x14ac:dyDescent="0.35">
      <c r="A258" s="4">
        <v>1501</v>
      </c>
      <c r="B258" s="3">
        <v>102.7</v>
      </c>
      <c r="C258" s="3"/>
      <c r="D258" s="2" t="s">
        <v>96</v>
      </c>
      <c r="E258" s="5"/>
      <c r="F258" s="5">
        <f t="shared" si="33"/>
        <v>0</v>
      </c>
      <c r="G258" s="5">
        <f t="shared" si="34"/>
        <v>0</v>
      </c>
      <c r="H258" s="5">
        <f t="shared" si="35"/>
        <v>0</v>
      </c>
      <c r="I258" s="5">
        <f t="shared" si="36"/>
        <v>0</v>
      </c>
      <c r="J258" s="5">
        <f t="shared" si="37"/>
        <v>0</v>
      </c>
      <c r="K258" s="5">
        <f t="shared" si="38"/>
        <v>0</v>
      </c>
      <c r="L258" s="5">
        <f t="shared" si="39"/>
        <v>0</v>
      </c>
      <c r="M258" s="86">
        <f t="shared" si="40"/>
        <v>0</v>
      </c>
      <c r="N258" s="86">
        <f t="shared" si="41"/>
        <v>0</v>
      </c>
      <c r="O258" s="86">
        <f t="shared" si="42"/>
        <v>0</v>
      </c>
      <c r="P258" s="86">
        <f t="shared" si="43"/>
        <v>0</v>
      </c>
      <c r="Q258" s="2" t="s">
        <v>93</v>
      </c>
    </row>
    <row r="259" spans="1:17" x14ac:dyDescent="0.35">
      <c r="A259" s="4">
        <v>1502</v>
      </c>
      <c r="B259" s="3">
        <v>31.9</v>
      </c>
      <c r="C259" s="3"/>
      <c r="D259" s="2" t="s">
        <v>97</v>
      </c>
      <c r="E259" s="5"/>
      <c r="F259" s="5">
        <f t="shared" si="33"/>
        <v>0</v>
      </c>
      <c r="G259" s="5">
        <f t="shared" si="34"/>
        <v>0</v>
      </c>
      <c r="H259" s="5">
        <f t="shared" si="35"/>
        <v>0</v>
      </c>
      <c r="I259" s="5">
        <f t="shared" si="36"/>
        <v>0</v>
      </c>
      <c r="J259" s="5">
        <f t="shared" si="37"/>
        <v>0</v>
      </c>
      <c r="K259" s="5">
        <f t="shared" si="38"/>
        <v>0</v>
      </c>
      <c r="L259" s="5">
        <f t="shared" si="39"/>
        <v>0</v>
      </c>
      <c r="M259" s="86">
        <f t="shared" si="40"/>
        <v>0</v>
      </c>
      <c r="N259" s="86">
        <f t="shared" si="41"/>
        <v>0</v>
      </c>
      <c r="O259" s="86">
        <f t="shared" si="42"/>
        <v>0</v>
      </c>
      <c r="P259" s="86">
        <f t="shared" si="43"/>
        <v>0</v>
      </c>
      <c r="Q259" s="2" t="s">
        <v>149</v>
      </c>
    </row>
    <row r="260" spans="1:17" x14ac:dyDescent="0.35">
      <c r="A260" s="4">
        <v>1503</v>
      </c>
      <c r="B260" s="3">
        <v>31.9</v>
      </c>
      <c r="C260" s="3"/>
      <c r="D260" s="2" t="s">
        <v>97</v>
      </c>
      <c r="E260" s="5"/>
      <c r="F260" s="5">
        <f t="shared" si="33"/>
        <v>0</v>
      </c>
      <c r="G260" s="5">
        <f t="shared" si="34"/>
        <v>0</v>
      </c>
      <c r="H260" s="5">
        <f t="shared" si="35"/>
        <v>0</v>
      </c>
      <c r="I260" s="5">
        <f t="shared" si="36"/>
        <v>0</v>
      </c>
      <c r="J260" s="5">
        <f t="shared" si="37"/>
        <v>0</v>
      </c>
      <c r="K260" s="5">
        <f t="shared" si="38"/>
        <v>0</v>
      </c>
      <c r="L260" s="5">
        <f t="shared" si="39"/>
        <v>0</v>
      </c>
      <c r="M260" s="86">
        <f t="shared" si="40"/>
        <v>0</v>
      </c>
      <c r="N260" s="86">
        <f t="shared" si="41"/>
        <v>0</v>
      </c>
      <c r="O260" s="86">
        <f t="shared" si="42"/>
        <v>0</v>
      </c>
      <c r="P260" s="86">
        <f t="shared" si="43"/>
        <v>0</v>
      </c>
      <c r="Q260" s="2" t="s">
        <v>149</v>
      </c>
    </row>
    <row r="261" spans="1:17" x14ac:dyDescent="0.35">
      <c r="A261" s="4">
        <v>1504</v>
      </c>
      <c r="B261" s="3">
        <v>36.5</v>
      </c>
      <c r="C261" s="3"/>
      <c r="D261" s="2" t="s">
        <v>98</v>
      </c>
      <c r="E261" s="5"/>
      <c r="F261" s="5">
        <f t="shared" si="33"/>
        <v>0</v>
      </c>
      <c r="G261" s="5">
        <f t="shared" si="34"/>
        <v>0</v>
      </c>
      <c r="H261" s="5">
        <f t="shared" si="35"/>
        <v>0</v>
      </c>
      <c r="I261" s="5">
        <f t="shared" si="36"/>
        <v>0</v>
      </c>
      <c r="J261" s="5">
        <f t="shared" si="37"/>
        <v>0</v>
      </c>
      <c r="K261" s="5">
        <f t="shared" si="38"/>
        <v>0</v>
      </c>
      <c r="L261" s="5">
        <f t="shared" si="39"/>
        <v>0</v>
      </c>
      <c r="M261" s="86">
        <f t="shared" si="40"/>
        <v>0</v>
      </c>
      <c r="N261" s="86">
        <f t="shared" si="41"/>
        <v>0</v>
      </c>
      <c r="O261" s="86">
        <f t="shared" si="42"/>
        <v>0</v>
      </c>
      <c r="P261" s="86">
        <f t="shared" si="43"/>
        <v>0</v>
      </c>
      <c r="Q261" s="2" t="s">
        <v>149</v>
      </c>
    </row>
    <row r="262" spans="1:17" x14ac:dyDescent="0.35">
      <c r="A262" s="4">
        <v>1505</v>
      </c>
      <c r="B262" s="3">
        <v>107.2</v>
      </c>
      <c r="C262" s="3"/>
      <c r="D262" s="2" t="s">
        <v>99</v>
      </c>
      <c r="E262" s="5"/>
      <c r="F262" s="5">
        <f t="shared" ref="F262:F325" si="44">E262*$W$3</f>
        <v>0</v>
      </c>
      <c r="G262" s="5">
        <f t="shared" ref="G262:G325" si="45">F262*($G$1-$F$3)*$J$1/365</f>
        <v>0</v>
      </c>
      <c r="H262" s="5">
        <f t="shared" ref="H262:H325" si="46">E262*$W$4</f>
        <v>0</v>
      </c>
      <c r="I262" s="5">
        <f t="shared" ref="I262:I325" si="47">H262*($G$1-$H$3)*$J$1/365</f>
        <v>0</v>
      </c>
      <c r="J262" s="5">
        <f t="shared" ref="J262:J325" si="48">E262*$W$5</f>
        <v>0</v>
      </c>
      <c r="K262" s="5">
        <f t="shared" ref="K262:K325" si="49">J262*($G$1-$J$3)*$J$1/365</f>
        <v>0</v>
      </c>
      <c r="L262" s="5">
        <f t="shared" ref="L262:L325" si="50">E262*$W$6</f>
        <v>0</v>
      </c>
      <c r="M262" s="86">
        <f t="shared" ref="M262:M325" si="51">L262*($G$1-$L$3)*$J$1/365</f>
        <v>0</v>
      </c>
      <c r="N262" s="86">
        <f t="shared" ref="N262:N325" si="52">(F262+H262+J262+L262)*2%</f>
        <v>0</v>
      </c>
      <c r="O262" s="86">
        <f t="shared" ref="O262:O325" si="53">G262+I262+K262+M262</f>
        <v>0</v>
      </c>
      <c r="P262" s="86">
        <f t="shared" ref="P262:P325" si="54">N262+O262</f>
        <v>0</v>
      </c>
      <c r="Q262" s="2" t="s">
        <v>93</v>
      </c>
    </row>
    <row r="263" spans="1:17" x14ac:dyDescent="0.35">
      <c r="A263" s="4">
        <v>1506</v>
      </c>
      <c r="B263" s="3">
        <v>48.6</v>
      </c>
      <c r="C263" s="3"/>
      <c r="D263" s="2" t="s">
        <v>100</v>
      </c>
      <c r="E263" s="5"/>
      <c r="F263" s="5">
        <f t="shared" si="44"/>
        <v>0</v>
      </c>
      <c r="G263" s="5">
        <f t="shared" si="45"/>
        <v>0</v>
      </c>
      <c r="H263" s="5">
        <f t="shared" si="46"/>
        <v>0</v>
      </c>
      <c r="I263" s="5">
        <f t="shared" si="47"/>
        <v>0</v>
      </c>
      <c r="J263" s="5">
        <f t="shared" si="48"/>
        <v>0</v>
      </c>
      <c r="K263" s="5">
        <f t="shared" si="49"/>
        <v>0</v>
      </c>
      <c r="L263" s="5">
        <f t="shared" si="50"/>
        <v>0</v>
      </c>
      <c r="M263" s="86">
        <f t="shared" si="51"/>
        <v>0</v>
      </c>
      <c r="N263" s="86">
        <f t="shared" si="52"/>
        <v>0</v>
      </c>
      <c r="O263" s="86">
        <f t="shared" si="53"/>
        <v>0</v>
      </c>
      <c r="P263" s="86">
        <f t="shared" si="54"/>
        <v>0</v>
      </c>
      <c r="Q263" s="2" t="s">
        <v>150</v>
      </c>
    </row>
    <row r="264" spans="1:17" x14ac:dyDescent="0.35">
      <c r="A264" s="4">
        <v>1507</v>
      </c>
      <c r="B264" s="3">
        <v>73.8</v>
      </c>
      <c r="C264" s="3"/>
      <c r="D264" s="2" t="s">
        <v>101</v>
      </c>
      <c r="E264" s="5"/>
      <c r="F264" s="5">
        <f t="shared" si="44"/>
        <v>0</v>
      </c>
      <c r="G264" s="5">
        <f t="shared" si="45"/>
        <v>0</v>
      </c>
      <c r="H264" s="5">
        <f t="shared" si="46"/>
        <v>0</v>
      </c>
      <c r="I264" s="5">
        <f t="shared" si="47"/>
        <v>0</v>
      </c>
      <c r="J264" s="5">
        <f t="shared" si="48"/>
        <v>0</v>
      </c>
      <c r="K264" s="5">
        <f t="shared" si="49"/>
        <v>0</v>
      </c>
      <c r="L264" s="5">
        <f t="shared" si="50"/>
        <v>0</v>
      </c>
      <c r="M264" s="86">
        <f t="shared" si="51"/>
        <v>0</v>
      </c>
      <c r="N264" s="86">
        <f t="shared" si="52"/>
        <v>0</v>
      </c>
      <c r="O264" s="86">
        <f t="shared" si="53"/>
        <v>0</v>
      </c>
      <c r="P264" s="86">
        <f t="shared" si="54"/>
        <v>0</v>
      </c>
      <c r="Q264" s="2" t="s">
        <v>92</v>
      </c>
    </row>
    <row r="265" spans="1:17" x14ac:dyDescent="0.35">
      <c r="A265" s="4">
        <v>1508</v>
      </c>
      <c r="B265" s="3">
        <v>73.8</v>
      </c>
      <c r="C265" s="3"/>
      <c r="D265" s="2" t="s">
        <v>101</v>
      </c>
      <c r="E265" s="5"/>
      <c r="F265" s="5">
        <f t="shared" si="44"/>
        <v>0</v>
      </c>
      <c r="G265" s="5">
        <f t="shared" si="45"/>
        <v>0</v>
      </c>
      <c r="H265" s="5">
        <f t="shared" si="46"/>
        <v>0</v>
      </c>
      <c r="I265" s="5">
        <f t="shared" si="47"/>
        <v>0</v>
      </c>
      <c r="J265" s="5">
        <f t="shared" si="48"/>
        <v>0</v>
      </c>
      <c r="K265" s="5">
        <f t="shared" si="49"/>
        <v>0</v>
      </c>
      <c r="L265" s="5">
        <f t="shared" si="50"/>
        <v>0</v>
      </c>
      <c r="M265" s="86">
        <f t="shared" si="51"/>
        <v>0</v>
      </c>
      <c r="N265" s="86">
        <f t="shared" si="52"/>
        <v>0</v>
      </c>
      <c r="O265" s="86">
        <f t="shared" si="53"/>
        <v>0</v>
      </c>
      <c r="P265" s="86">
        <f t="shared" si="54"/>
        <v>0</v>
      </c>
      <c r="Q265" s="2" t="s">
        <v>92</v>
      </c>
    </row>
    <row r="266" spans="1:17" x14ac:dyDescent="0.35">
      <c r="A266" s="4">
        <v>1509</v>
      </c>
      <c r="B266" s="3">
        <v>73.8</v>
      </c>
      <c r="C266" s="3"/>
      <c r="D266" s="2" t="s">
        <v>101</v>
      </c>
      <c r="E266" s="5"/>
      <c r="F266" s="5">
        <f t="shared" si="44"/>
        <v>0</v>
      </c>
      <c r="G266" s="5">
        <f t="shared" si="45"/>
        <v>0</v>
      </c>
      <c r="H266" s="5">
        <f t="shared" si="46"/>
        <v>0</v>
      </c>
      <c r="I266" s="5">
        <f t="shared" si="47"/>
        <v>0</v>
      </c>
      <c r="J266" s="5">
        <f t="shared" si="48"/>
        <v>0</v>
      </c>
      <c r="K266" s="5">
        <f t="shared" si="49"/>
        <v>0</v>
      </c>
      <c r="L266" s="5">
        <f t="shared" si="50"/>
        <v>0</v>
      </c>
      <c r="M266" s="86">
        <f t="shared" si="51"/>
        <v>0</v>
      </c>
      <c r="N266" s="86">
        <f t="shared" si="52"/>
        <v>0</v>
      </c>
      <c r="O266" s="86">
        <f t="shared" si="53"/>
        <v>0</v>
      </c>
      <c r="P266" s="86">
        <f t="shared" si="54"/>
        <v>0</v>
      </c>
      <c r="Q266" s="2" t="s">
        <v>92</v>
      </c>
    </row>
    <row r="267" spans="1:17" x14ac:dyDescent="0.35">
      <c r="A267" s="4">
        <v>1510</v>
      </c>
      <c r="B267" s="3">
        <v>67.7</v>
      </c>
      <c r="C267" s="3"/>
      <c r="D267" s="2" t="s">
        <v>102</v>
      </c>
      <c r="E267" s="5"/>
      <c r="F267" s="5">
        <f t="shared" si="44"/>
        <v>0</v>
      </c>
      <c r="G267" s="5">
        <f t="shared" si="45"/>
        <v>0</v>
      </c>
      <c r="H267" s="5">
        <f t="shared" si="46"/>
        <v>0</v>
      </c>
      <c r="I267" s="5">
        <f t="shared" si="47"/>
        <v>0</v>
      </c>
      <c r="J267" s="5">
        <f t="shared" si="48"/>
        <v>0</v>
      </c>
      <c r="K267" s="5">
        <f t="shared" si="49"/>
        <v>0</v>
      </c>
      <c r="L267" s="5">
        <f t="shared" si="50"/>
        <v>0</v>
      </c>
      <c r="M267" s="86">
        <f t="shared" si="51"/>
        <v>0</v>
      </c>
      <c r="N267" s="86">
        <f t="shared" si="52"/>
        <v>0</v>
      </c>
      <c r="O267" s="86">
        <f t="shared" si="53"/>
        <v>0</v>
      </c>
      <c r="P267" s="86">
        <f t="shared" si="54"/>
        <v>0</v>
      </c>
      <c r="Q267" s="2" t="s">
        <v>92</v>
      </c>
    </row>
    <row r="268" spans="1:17" x14ac:dyDescent="0.35">
      <c r="A268" s="4">
        <v>1511</v>
      </c>
      <c r="B268" s="3">
        <v>68</v>
      </c>
      <c r="C268" s="3"/>
      <c r="D268" s="2" t="s">
        <v>102</v>
      </c>
      <c r="E268" s="5"/>
      <c r="F268" s="5">
        <f t="shared" si="44"/>
        <v>0</v>
      </c>
      <c r="G268" s="5">
        <f t="shared" si="45"/>
        <v>0</v>
      </c>
      <c r="H268" s="5">
        <f t="shared" si="46"/>
        <v>0</v>
      </c>
      <c r="I268" s="5">
        <f t="shared" si="47"/>
        <v>0</v>
      </c>
      <c r="J268" s="5">
        <f t="shared" si="48"/>
        <v>0</v>
      </c>
      <c r="K268" s="5">
        <f t="shared" si="49"/>
        <v>0</v>
      </c>
      <c r="L268" s="5">
        <f t="shared" si="50"/>
        <v>0</v>
      </c>
      <c r="M268" s="86">
        <f t="shared" si="51"/>
        <v>0</v>
      </c>
      <c r="N268" s="86">
        <f t="shared" si="52"/>
        <v>0</v>
      </c>
      <c r="O268" s="86">
        <f t="shared" si="53"/>
        <v>0</v>
      </c>
      <c r="P268" s="86">
        <f t="shared" si="54"/>
        <v>0</v>
      </c>
      <c r="Q268" s="2" t="s">
        <v>92</v>
      </c>
    </row>
    <row r="269" spans="1:17" x14ac:dyDescent="0.35">
      <c r="A269" s="4">
        <v>1512</v>
      </c>
      <c r="B269" s="3">
        <v>52.2</v>
      </c>
      <c r="C269" s="3"/>
      <c r="D269" s="2" t="s">
        <v>111</v>
      </c>
      <c r="E269" s="5"/>
      <c r="F269" s="5">
        <f t="shared" si="44"/>
        <v>0</v>
      </c>
      <c r="G269" s="5">
        <f t="shared" si="45"/>
        <v>0</v>
      </c>
      <c r="H269" s="5">
        <f t="shared" si="46"/>
        <v>0</v>
      </c>
      <c r="I269" s="5">
        <f t="shared" si="47"/>
        <v>0</v>
      </c>
      <c r="J269" s="5">
        <f t="shared" si="48"/>
        <v>0</v>
      </c>
      <c r="K269" s="5">
        <f t="shared" si="49"/>
        <v>0</v>
      </c>
      <c r="L269" s="5">
        <f t="shared" si="50"/>
        <v>0</v>
      </c>
      <c r="M269" s="86">
        <f t="shared" si="51"/>
        <v>0</v>
      </c>
      <c r="N269" s="86">
        <f t="shared" si="52"/>
        <v>0</v>
      </c>
      <c r="O269" s="86">
        <f t="shared" si="53"/>
        <v>0</v>
      </c>
      <c r="P269" s="86">
        <f t="shared" si="54"/>
        <v>0</v>
      </c>
      <c r="Q269" s="2" t="s">
        <v>150</v>
      </c>
    </row>
    <row r="270" spans="1:17" x14ac:dyDescent="0.35">
      <c r="A270" s="4" t="s">
        <v>44</v>
      </c>
      <c r="B270" s="3">
        <v>73.8</v>
      </c>
      <c r="C270" s="3"/>
      <c r="D270" s="2" t="s">
        <v>101</v>
      </c>
      <c r="E270" s="5"/>
      <c r="F270" s="5">
        <f t="shared" si="44"/>
        <v>0</v>
      </c>
      <c r="G270" s="5">
        <f t="shared" si="45"/>
        <v>0</v>
      </c>
      <c r="H270" s="5">
        <f t="shared" si="46"/>
        <v>0</v>
      </c>
      <c r="I270" s="5">
        <f t="shared" si="47"/>
        <v>0</v>
      </c>
      <c r="J270" s="5">
        <f t="shared" si="48"/>
        <v>0</v>
      </c>
      <c r="K270" s="5">
        <f t="shared" si="49"/>
        <v>0</v>
      </c>
      <c r="L270" s="5">
        <f t="shared" si="50"/>
        <v>0</v>
      </c>
      <c r="M270" s="86">
        <f t="shared" si="51"/>
        <v>0</v>
      </c>
      <c r="N270" s="86">
        <f t="shared" si="52"/>
        <v>0</v>
      </c>
      <c r="O270" s="86">
        <f t="shared" si="53"/>
        <v>0</v>
      </c>
      <c r="P270" s="86">
        <f t="shared" si="54"/>
        <v>0</v>
      </c>
      <c r="Q270" s="2" t="s">
        <v>92</v>
      </c>
    </row>
    <row r="271" spans="1:17" x14ac:dyDescent="0.35">
      <c r="A271" s="4" t="s">
        <v>61</v>
      </c>
      <c r="B271" s="3">
        <v>129.19999999999999</v>
      </c>
      <c r="C271" s="3"/>
      <c r="D271" s="2" t="s">
        <v>103</v>
      </c>
      <c r="E271" s="5"/>
      <c r="F271" s="5">
        <f t="shared" si="44"/>
        <v>0</v>
      </c>
      <c r="G271" s="5">
        <f t="shared" si="45"/>
        <v>0</v>
      </c>
      <c r="H271" s="5">
        <f t="shared" si="46"/>
        <v>0</v>
      </c>
      <c r="I271" s="5">
        <f t="shared" si="47"/>
        <v>0</v>
      </c>
      <c r="J271" s="5">
        <f t="shared" si="48"/>
        <v>0</v>
      </c>
      <c r="K271" s="5">
        <f t="shared" si="49"/>
        <v>0</v>
      </c>
      <c r="L271" s="5">
        <f t="shared" si="50"/>
        <v>0</v>
      </c>
      <c r="M271" s="86">
        <f t="shared" si="51"/>
        <v>0</v>
      </c>
      <c r="N271" s="86">
        <f t="shared" si="52"/>
        <v>0</v>
      </c>
      <c r="O271" s="86">
        <f t="shared" si="53"/>
        <v>0</v>
      </c>
      <c r="P271" s="86">
        <f t="shared" si="54"/>
        <v>0</v>
      </c>
      <c r="Q271" s="2" t="s">
        <v>93</v>
      </c>
    </row>
    <row r="272" spans="1:17" x14ac:dyDescent="0.35">
      <c r="A272" s="4">
        <v>1515</v>
      </c>
      <c r="B272" s="3">
        <v>70.8</v>
      </c>
      <c r="C272" s="3"/>
      <c r="D272" s="2" t="s">
        <v>104</v>
      </c>
      <c r="E272" s="5"/>
      <c r="F272" s="5">
        <f t="shared" si="44"/>
        <v>0</v>
      </c>
      <c r="G272" s="5">
        <f t="shared" si="45"/>
        <v>0</v>
      </c>
      <c r="H272" s="5">
        <f t="shared" si="46"/>
        <v>0</v>
      </c>
      <c r="I272" s="5">
        <f t="shared" si="47"/>
        <v>0</v>
      </c>
      <c r="J272" s="5">
        <f t="shared" si="48"/>
        <v>0</v>
      </c>
      <c r="K272" s="5">
        <f t="shared" si="49"/>
        <v>0</v>
      </c>
      <c r="L272" s="5">
        <f t="shared" si="50"/>
        <v>0</v>
      </c>
      <c r="M272" s="86">
        <f t="shared" si="51"/>
        <v>0</v>
      </c>
      <c r="N272" s="86">
        <f t="shared" si="52"/>
        <v>0</v>
      </c>
      <c r="O272" s="86">
        <f t="shared" si="53"/>
        <v>0</v>
      </c>
      <c r="P272" s="86">
        <f t="shared" si="54"/>
        <v>0</v>
      </c>
      <c r="Q272" s="2" t="s">
        <v>92</v>
      </c>
    </row>
    <row r="273" spans="1:17" x14ac:dyDescent="0.35">
      <c r="A273" s="4">
        <v>1516</v>
      </c>
      <c r="B273" s="3">
        <v>70.8</v>
      </c>
      <c r="C273" s="3"/>
      <c r="D273" s="2" t="s">
        <v>104</v>
      </c>
      <c r="E273" s="5"/>
      <c r="F273" s="5">
        <f t="shared" si="44"/>
        <v>0</v>
      </c>
      <c r="G273" s="5">
        <f t="shared" si="45"/>
        <v>0</v>
      </c>
      <c r="H273" s="5">
        <f t="shared" si="46"/>
        <v>0</v>
      </c>
      <c r="I273" s="5">
        <f t="shared" si="47"/>
        <v>0</v>
      </c>
      <c r="J273" s="5">
        <f t="shared" si="48"/>
        <v>0</v>
      </c>
      <c r="K273" s="5">
        <f t="shared" si="49"/>
        <v>0</v>
      </c>
      <c r="L273" s="5">
        <f t="shared" si="50"/>
        <v>0</v>
      </c>
      <c r="M273" s="86">
        <f t="shared" si="51"/>
        <v>0</v>
      </c>
      <c r="N273" s="86">
        <f t="shared" si="52"/>
        <v>0</v>
      </c>
      <c r="O273" s="86">
        <f t="shared" si="53"/>
        <v>0</v>
      </c>
      <c r="P273" s="86">
        <f t="shared" si="54"/>
        <v>0</v>
      </c>
      <c r="Q273" s="2" t="s">
        <v>92</v>
      </c>
    </row>
    <row r="274" spans="1:17" x14ac:dyDescent="0.35">
      <c r="A274" s="4">
        <v>1517</v>
      </c>
      <c r="B274" s="3">
        <v>70.8</v>
      </c>
      <c r="C274" s="3"/>
      <c r="D274" s="2" t="s">
        <v>104</v>
      </c>
      <c r="E274" s="5"/>
      <c r="F274" s="5">
        <f t="shared" si="44"/>
        <v>0</v>
      </c>
      <c r="G274" s="5">
        <f t="shared" si="45"/>
        <v>0</v>
      </c>
      <c r="H274" s="5">
        <f t="shared" si="46"/>
        <v>0</v>
      </c>
      <c r="I274" s="5">
        <f t="shared" si="47"/>
        <v>0</v>
      </c>
      <c r="J274" s="5">
        <f t="shared" si="48"/>
        <v>0</v>
      </c>
      <c r="K274" s="5">
        <f t="shared" si="49"/>
        <v>0</v>
      </c>
      <c r="L274" s="5">
        <f t="shared" si="50"/>
        <v>0</v>
      </c>
      <c r="M274" s="86">
        <f t="shared" si="51"/>
        <v>0</v>
      </c>
      <c r="N274" s="86">
        <f t="shared" si="52"/>
        <v>0</v>
      </c>
      <c r="O274" s="86">
        <f t="shared" si="53"/>
        <v>0</v>
      </c>
      <c r="P274" s="86">
        <f t="shared" si="54"/>
        <v>0</v>
      </c>
      <c r="Q274" s="2" t="s">
        <v>92</v>
      </c>
    </row>
    <row r="275" spans="1:17" x14ac:dyDescent="0.35">
      <c r="A275" s="4">
        <v>1518</v>
      </c>
      <c r="B275" s="3">
        <v>70.8</v>
      </c>
      <c r="C275" s="3"/>
      <c r="D275" s="2" t="s">
        <v>104</v>
      </c>
      <c r="E275" s="5">
        <v>2979245360</v>
      </c>
      <c r="F275" s="5">
        <f t="shared" si="44"/>
        <v>148962268</v>
      </c>
      <c r="G275" s="5">
        <f t="shared" si="45"/>
        <v>26788721.291835617</v>
      </c>
      <c r="H275" s="5">
        <f t="shared" si="46"/>
        <v>595849072</v>
      </c>
      <c r="I275" s="5">
        <f t="shared" si="47"/>
        <v>101082122.02257533</v>
      </c>
      <c r="J275" s="5">
        <f t="shared" si="48"/>
        <v>1191698144</v>
      </c>
      <c r="K275" s="5">
        <f t="shared" si="49"/>
        <v>143003777.28</v>
      </c>
      <c r="L275" s="5">
        <f t="shared" si="50"/>
        <v>148962268</v>
      </c>
      <c r="M275" s="86">
        <f t="shared" si="51"/>
        <v>8913249.1318356153</v>
      </c>
      <c r="N275" s="86">
        <f t="shared" si="52"/>
        <v>41709435.039999999</v>
      </c>
      <c r="O275" s="86">
        <f t="shared" si="53"/>
        <v>279787869.7262466</v>
      </c>
      <c r="P275" s="86">
        <f t="shared" si="54"/>
        <v>321497304.76624662</v>
      </c>
      <c r="Q275" s="2" t="s">
        <v>92</v>
      </c>
    </row>
    <row r="276" spans="1:17" x14ac:dyDescent="0.35">
      <c r="A276" s="4">
        <v>1519</v>
      </c>
      <c r="B276" s="3">
        <v>46.5</v>
      </c>
      <c r="C276" s="3"/>
      <c r="D276" s="2" t="s">
        <v>105</v>
      </c>
      <c r="E276" s="5"/>
      <c r="F276" s="5">
        <f t="shared" si="44"/>
        <v>0</v>
      </c>
      <c r="G276" s="5">
        <f t="shared" si="45"/>
        <v>0</v>
      </c>
      <c r="H276" s="5">
        <f t="shared" si="46"/>
        <v>0</v>
      </c>
      <c r="I276" s="5">
        <f t="shared" si="47"/>
        <v>0</v>
      </c>
      <c r="J276" s="5">
        <f t="shared" si="48"/>
        <v>0</v>
      </c>
      <c r="K276" s="5">
        <f t="shared" si="49"/>
        <v>0</v>
      </c>
      <c r="L276" s="5">
        <f t="shared" si="50"/>
        <v>0</v>
      </c>
      <c r="M276" s="86">
        <f t="shared" si="51"/>
        <v>0</v>
      </c>
      <c r="N276" s="86">
        <f t="shared" si="52"/>
        <v>0</v>
      </c>
      <c r="O276" s="86">
        <f t="shared" si="53"/>
        <v>0</v>
      </c>
      <c r="P276" s="86">
        <f t="shared" si="54"/>
        <v>0</v>
      </c>
      <c r="Q276" s="2" t="s">
        <v>150</v>
      </c>
    </row>
    <row r="277" spans="1:17" x14ac:dyDescent="0.35">
      <c r="A277" s="4">
        <v>1520</v>
      </c>
      <c r="B277" s="3">
        <v>30.3</v>
      </c>
      <c r="C277" s="3"/>
      <c r="D277" s="2" t="s">
        <v>106</v>
      </c>
      <c r="E277" s="5"/>
      <c r="F277" s="5">
        <f t="shared" si="44"/>
        <v>0</v>
      </c>
      <c r="G277" s="5">
        <f t="shared" si="45"/>
        <v>0</v>
      </c>
      <c r="H277" s="5">
        <f t="shared" si="46"/>
        <v>0</v>
      </c>
      <c r="I277" s="5">
        <f t="shared" si="47"/>
        <v>0</v>
      </c>
      <c r="J277" s="5">
        <f t="shared" si="48"/>
        <v>0</v>
      </c>
      <c r="K277" s="5">
        <f t="shared" si="49"/>
        <v>0</v>
      </c>
      <c r="L277" s="5">
        <f t="shared" si="50"/>
        <v>0</v>
      </c>
      <c r="M277" s="86">
        <f t="shared" si="51"/>
        <v>0</v>
      </c>
      <c r="N277" s="86">
        <f t="shared" si="52"/>
        <v>0</v>
      </c>
      <c r="O277" s="86">
        <f t="shared" si="53"/>
        <v>0</v>
      </c>
      <c r="P277" s="86">
        <f t="shared" si="54"/>
        <v>0</v>
      </c>
      <c r="Q277" s="2" t="s">
        <v>149</v>
      </c>
    </row>
    <row r="278" spans="1:17" x14ac:dyDescent="0.35">
      <c r="A278" s="4">
        <v>1521</v>
      </c>
      <c r="B278" s="3">
        <v>66</v>
      </c>
      <c r="C278" s="3"/>
      <c r="D278" s="2" t="s">
        <v>107</v>
      </c>
      <c r="E278" s="5"/>
      <c r="F278" s="5">
        <f t="shared" si="44"/>
        <v>0</v>
      </c>
      <c r="G278" s="5">
        <f t="shared" si="45"/>
        <v>0</v>
      </c>
      <c r="H278" s="5">
        <f t="shared" si="46"/>
        <v>0</v>
      </c>
      <c r="I278" s="5">
        <f t="shared" si="47"/>
        <v>0</v>
      </c>
      <c r="J278" s="5">
        <f t="shared" si="48"/>
        <v>0</v>
      </c>
      <c r="K278" s="5">
        <f t="shared" si="49"/>
        <v>0</v>
      </c>
      <c r="L278" s="5">
        <f t="shared" si="50"/>
        <v>0</v>
      </c>
      <c r="M278" s="86">
        <f t="shared" si="51"/>
        <v>0</v>
      </c>
      <c r="N278" s="86">
        <f t="shared" si="52"/>
        <v>0</v>
      </c>
      <c r="O278" s="86">
        <f t="shared" si="53"/>
        <v>0</v>
      </c>
      <c r="P278" s="86">
        <f t="shared" si="54"/>
        <v>0</v>
      </c>
      <c r="Q278" s="2" t="s">
        <v>151</v>
      </c>
    </row>
    <row r="279" spans="1:17" x14ac:dyDescent="0.35">
      <c r="A279" s="4">
        <v>1522</v>
      </c>
      <c r="B279" s="3">
        <v>70.8</v>
      </c>
      <c r="C279" s="3"/>
      <c r="D279" s="2" t="s">
        <v>104</v>
      </c>
      <c r="E279" s="5">
        <v>3034667600</v>
      </c>
      <c r="F279" s="5">
        <f t="shared" si="44"/>
        <v>151733380</v>
      </c>
      <c r="G279" s="5">
        <f t="shared" si="45"/>
        <v>27287065.92657534</v>
      </c>
      <c r="H279" s="5">
        <f t="shared" si="46"/>
        <v>606933520</v>
      </c>
      <c r="I279" s="5">
        <f t="shared" si="47"/>
        <v>102962530.29698631</v>
      </c>
      <c r="J279" s="5">
        <f t="shared" si="48"/>
        <v>1213867040</v>
      </c>
      <c r="K279" s="5">
        <f t="shared" si="49"/>
        <v>145664044.80000001</v>
      </c>
      <c r="L279" s="5">
        <f t="shared" si="50"/>
        <v>151733380</v>
      </c>
      <c r="M279" s="86">
        <f t="shared" si="51"/>
        <v>9079060.3265753426</v>
      </c>
      <c r="N279" s="86">
        <f t="shared" si="52"/>
        <v>42485346.399999999</v>
      </c>
      <c r="O279" s="86">
        <f t="shared" si="53"/>
        <v>284992701.350137</v>
      </c>
      <c r="P279" s="86">
        <f t="shared" si="54"/>
        <v>327478047.75013697</v>
      </c>
      <c r="Q279" s="2" t="s">
        <v>92</v>
      </c>
    </row>
    <row r="280" spans="1:17" x14ac:dyDescent="0.35">
      <c r="A280" s="4">
        <v>1523</v>
      </c>
      <c r="B280" s="3">
        <v>70.8</v>
      </c>
      <c r="C280" s="3"/>
      <c r="D280" s="2" t="s">
        <v>104</v>
      </c>
      <c r="E280" s="5"/>
      <c r="F280" s="5">
        <f t="shared" si="44"/>
        <v>0</v>
      </c>
      <c r="G280" s="5">
        <f t="shared" si="45"/>
        <v>0</v>
      </c>
      <c r="H280" s="5">
        <f t="shared" si="46"/>
        <v>0</v>
      </c>
      <c r="I280" s="5">
        <f t="shared" si="47"/>
        <v>0</v>
      </c>
      <c r="J280" s="5">
        <f t="shared" si="48"/>
        <v>0</v>
      </c>
      <c r="K280" s="5">
        <f t="shared" si="49"/>
        <v>0</v>
      </c>
      <c r="L280" s="5">
        <f t="shared" si="50"/>
        <v>0</v>
      </c>
      <c r="M280" s="86">
        <f t="shared" si="51"/>
        <v>0</v>
      </c>
      <c r="N280" s="86">
        <f t="shared" si="52"/>
        <v>0</v>
      </c>
      <c r="O280" s="86">
        <f t="shared" si="53"/>
        <v>0</v>
      </c>
      <c r="P280" s="86">
        <f t="shared" si="54"/>
        <v>0</v>
      </c>
      <c r="Q280" s="2" t="s">
        <v>92</v>
      </c>
    </row>
    <row r="281" spans="1:17" x14ac:dyDescent="0.35">
      <c r="A281" s="4">
        <v>1524</v>
      </c>
      <c r="B281" s="3">
        <v>70.8</v>
      </c>
      <c r="C281" s="3"/>
      <c r="D281" s="2" t="s">
        <v>104</v>
      </c>
      <c r="E281" s="5"/>
      <c r="F281" s="5">
        <f t="shared" si="44"/>
        <v>0</v>
      </c>
      <c r="G281" s="5">
        <f t="shared" si="45"/>
        <v>0</v>
      </c>
      <c r="H281" s="5">
        <f t="shared" si="46"/>
        <v>0</v>
      </c>
      <c r="I281" s="5">
        <f t="shared" si="47"/>
        <v>0</v>
      </c>
      <c r="J281" s="5">
        <f t="shared" si="48"/>
        <v>0</v>
      </c>
      <c r="K281" s="5">
        <f t="shared" si="49"/>
        <v>0</v>
      </c>
      <c r="L281" s="5">
        <f t="shared" si="50"/>
        <v>0</v>
      </c>
      <c r="M281" s="86">
        <f t="shared" si="51"/>
        <v>0</v>
      </c>
      <c r="N281" s="86">
        <f t="shared" si="52"/>
        <v>0</v>
      </c>
      <c r="O281" s="86">
        <f t="shared" si="53"/>
        <v>0</v>
      </c>
      <c r="P281" s="86">
        <f t="shared" si="54"/>
        <v>0</v>
      </c>
      <c r="Q281" s="2" t="s">
        <v>92</v>
      </c>
    </row>
    <row r="282" spans="1:17" x14ac:dyDescent="0.35">
      <c r="A282" s="4">
        <v>1525</v>
      </c>
      <c r="B282" s="3">
        <v>70.7</v>
      </c>
      <c r="C282" s="3"/>
      <c r="D282" s="2" t="s">
        <v>104</v>
      </c>
      <c r="E282" s="5"/>
      <c r="F282" s="5">
        <f t="shared" si="44"/>
        <v>0</v>
      </c>
      <c r="G282" s="5">
        <f t="shared" si="45"/>
        <v>0</v>
      </c>
      <c r="H282" s="5">
        <f t="shared" si="46"/>
        <v>0</v>
      </c>
      <c r="I282" s="5">
        <f t="shared" si="47"/>
        <v>0</v>
      </c>
      <c r="J282" s="5">
        <f t="shared" si="48"/>
        <v>0</v>
      </c>
      <c r="K282" s="5">
        <f t="shared" si="49"/>
        <v>0</v>
      </c>
      <c r="L282" s="5">
        <f t="shared" si="50"/>
        <v>0</v>
      </c>
      <c r="M282" s="86">
        <f t="shared" si="51"/>
        <v>0</v>
      </c>
      <c r="N282" s="86">
        <f t="shared" si="52"/>
        <v>0</v>
      </c>
      <c r="O282" s="86">
        <f t="shared" si="53"/>
        <v>0</v>
      </c>
      <c r="P282" s="86">
        <f t="shared" si="54"/>
        <v>0</v>
      </c>
      <c r="Q282" s="2" t="s">
        <v>92</v>
      </c>
    </row>
    <row r="283" spans="1:17" x14ac:dyDescent="0.35">
      <c r="A283" s="4">
        <v>1526</v>
      </c>
      <c r="B283" s="3">
        <v>70.8</v>
      </c>
      <c r="C283" s="3"/>
      <c r="D283" s="2" t="s">
        <v>104</v>
      </c>
      <c r="E283" s="5"/>
      <c r="F283" s="5">
        <f t="shared" si="44"/>
        <v>0</v>
      </c>
      <c r="G283" s="5">
        <f t="shared" si="45"/>
        <v>0</v>
      </c>
      <c r="H283" s="5">
        <f t="shared" si="46"/>
        <v>0</v>
      </c>
      <c r="I283" s="5">
        <f t="shared" si="47"/>
        <v>0</v>
      </c>
      <c r="J283" s="5">
        <f t="shared" si="48"/>
        <v>0</v>
      </c>
      <c r="K283" s="5">
        <f t="shared" si="49"/>
        <v>0</v>
      </c>
      <c r="L283" s="5">
        <f t="shared" si="50"/>
        <v>0</v>
      </c>
      <c r="M283" s="86">
        <f t="shared" si="51"/>
        <v>0</v>
      </c>
      <c r="N283" s="86">
        <f t="shared" si="52"/>
        <v>0</v>
      </c>
      <c r="O283" s="86">
        <f t="shared" si="53"/>
        <v>0</v>
      </c>
      <c r="P283" s="86">
        <f t="shared" si="54"/>
        <v>0</v>
      </c>
      <c r="Q283" s="2" t="s">
        <v>92</v>
      </c>
    </row>
    <row r="284" spans="1:17" x14ac:dyDescent="0.35">
      <c r="A284" s="4">
        <v>1601</v>
      </c>
      <c r="B284" s="3">
        <v>102.7</v>
      </c>
      <c r="C284" s="3"/>
      <c r="D284" s="2" t="s">
        <v>96</v>
      </c>
      <c r="E284" s="5"/>
      <c r="F284" s="5">
        <f t="shared" si="44"/>
        <v>0</v>
      </c>
      <c r="G284" s="5">
        <f t="shared" si="45"/>
        <v>0</v>
      </c>
      <c r="H284" s="5">
        <f t="shared" si="46"/>
        <v>0</v>
      </c>
      <c r="I284" s="5">
        <f t="shared" si="47"/>
        <v>0</v>
      </c>
      <c r="J284" s="5">
        <f t="shared" si="48"/>
        <v>0</v>
      </c>
      <c r="K284" s="5">
        <f t="shared" si="49"/>
        <v>0</v>
      </c>
      <c r="L284" s="5">
        <f t="shared" si="50"/>
        <v>0</v>
      </c>
      <c r="M284" s="86">
        <f t="shared" si="51"/>
        <v>0</v>
      </c>
      <c r="N284" s="86">
        <f t="shared" si="52"/>
        <v>0</v>
      </c>
      <c r="O284" s="86">
        <f t="shared" si="53"/>
        <v>0</v>
      </c>
      <c r="P284" s="86">
        <f t="shared" si="54"/>
        <v>0</v>
      </c>
      <c r="Q284" s="2" t="s">
        <v>93</v>
      </c>
    </row>
    <row r="285" spans="1:17" x14ac:dyDescent="0.35">
      <c r="A285" s="4">
        <v>1602</v>
      </c>
      <c r="B285" s="3">
        <v>31.9</v>
      </c>
      <c r="C285" s="3"/>
      <c r="D285" s="2" t="s">
        <v>97</v>
      </c>
      <c r="E285" s="5"/>
      <c r="F285" s="5">
        <f t="shared" si="44"/>
        <v>0</v>
      </c>
      <c r="G285" s="5">
        <f t="shared" si="45"/>
        <v>0</v>
      </c>
      <c r="H285" s="5">
        <f t="shared" si="46"/>
        <v>0</v>
      </c>
      <c r="I285" s="5">
        <f t="shared" si="47"/>
        <v>0</v>
      </c>
      <c r="J285" s="5">
        <f t="shared" si="48"/>
        <v>0</v>
      </c>
      <c r="K285" s="5">
        <f t="shared" si="49"/>
        <v>0</v>
      </c>
      <c r="L285" s="5">
        <f t="shared" si="50"/>
        <v>0</v>
      </c>
      <c r="M285" s="86">
        <f t="shared" si="51"/>
        <v>0</v>
      </c>
      <c r="N285" s="86">
        <f t="shared" si="52"/>
        <v>0</v>
      </c>
      <c r="O285" s="86">
        <f t="shared" si="53"/>
        <v>0</v>
      </c>
      <c r="P285" s="86">
        <f t="shared" si="54"/>
        <v>0</v>
      </c>
      <c r="Q285" s="2" t="s">
        <v>149</v>
      </c>
    </row>
    <row r="286" spans="1:17" x14ac:dyDescent="0.35">
      <c r="A286" s="4">
        <v>1603</v>
      </c>
      <c r="B286" s="3">
        <v>31.9</v>
      </c>
      <c r="C286" s="3"/>
      <c r="D286" s="2" t="s">
        <v>97</v>
      </c>
      <c r="E286" s="5"/>
      <c r="F286" s="5">
        <f t="shared" si="44"/>
        <v>0</v>
      </c>
      <c r="G286" s="5">
        <f t="shared" si="45"/>
        <v>0</v>
      </c>
      <c r="H286" s="5">
        <f t="shared" si="46"/>
        <v>0</v>
      </c>
      <c r="I286" s="5">
        <f t="shared" si="47"/>
        <v>0</v>
      </c>
      <c r="J286" s="5">
        <f t="shared" si="48"/>
        <v>0</v>
      </c>
      <c r="K286" s="5">
        <f t="shared" si="49"/>
        <v>0</v>
      </c>
      <c r="L286" s="5">
        <f t="shared" si="50"/>
        <v>0</v>
      </c>
      <c r="M286" s="86">
        <f t="shared" si="51"/>
        <v>0</v>
      </c>
      <c r="N286" s="86">
        <f t="shared" si="52"/>
        <v>0</v>
      </c>
      <c r="O286" s="86">
        <f t="shared" si="53"/>
        <v>0</v>
      </c>
      <c r="P286" s="86">
        <f t="shared" si="54"/>
        <v>0</v>
      </c>
      <c r="Q286" s="2" t="s">
        <v>149</v>
      </c>
    </row>
    <row r="287" spans="1:17" x14ac:dyDescent="0.35">
      <c r="A287" s="4">
        <v>1604</v>
      </c>
      <c r="B287" s="3">
        <v>36.5</v>
      </c>
      <c r="C287" s="3"/>
      <c r="D287" s="2" t="s">
        <v>98</v>
      </c>
      <c r="E287" s="5"/>
      <c r="F287" s="5">
        <f t="shared" si="44"/>
        <v>0</v>
      </c>
      <c r="G287" s="5">
        <f t="shared" si="45"/>
        <v>0</v>
      </c>
      <c r="H287" s="5">
        <f t="shared" si="46"/>
        <v>0</v>
      </c>
      <c r="I287" s="5">
        <f t="shared" si="47"/>
        <v>0</v>
      </c>
      <c r="J287" s="5">
        <f t="shared" si="48"/>
        <v>0</v>
      </c>
      <c r="K287" s="5">
        <f t="shared" si="49"/>
        <v>0</v>
      </c>
      <c r="L287" s="5">
        <f t="shared" si="50"/>
        <v>0</v>
      </c>
      <c r="M287" s="86">
        <f t="shared" si="51"/>
        <v>0</v>
      </c>
      <c r="N287" s="86">
        <f t="shared" si="52"/>
        <v>0</v>
      </c>
      <c r="O287" s="86">
        <f t="shared" si="53"/>
        <v>0</v>
      </c>
      <c r="P287" s="86">
        <f t="shared" si="54"/>
        <v>0</v>
      </c>
      <c r="Q287" s="2" t="s">
        <v>149</v>
      </c>
    </row>
    <row r="288" spans="1:17" x14ac:dyDescent="0.35">
      <c r="A288" s="4">
        <v>1605</v>
      </c>
      <c r="B288" s="3">
        <v>107.2</v>
      </c>
      <c r="C288" s="3"/>
      <c r="D288" s="2" t="s">
        <v>99</v>
      </c>
      <c r="E288" s="5"/>
      <c r="F288" s="5">
        <f t="shared" si="44"/>
        <v>0</v>
      </c>
      <c r="G288" s="5">
        <f t="shared" si="45"/>
        <v>0</v>
      </c>
      <c r="H288" s="5">
        <f t="shared" si="46"/>
        <v>0</v>
      </c>
      <c r="I288" s="5">
        <f t="shared" si="47"/>
        <v>0</v>
      </c>
      <c r="J288" s="5">
        <f t="shared" si="48"/>
        <v>0</v>
      </c>
      <c r="K288" s="5">
        <f t="shared" si="49"/>
        <v>0</v>
      </c>
      <c r="L288" s="5">
        <f t="shared" si="50"/>
        <v>0</v>
      </c>
      <c r="M288" s="86">
        <f t="shared" si="51"/>
        <v>0</v>
      </c>
      <c r="N288" s="86">
        <f t="shared" si="52"/>
        <v>0</v>
      </c>
      <c r="O288" s="86">
        <f t="shared" si="53"/>
        <v>0</v>
      </c>
      <c r="P288" s="86">
        <f t="shared" si="54"/>
        <v>0</v>
      </c>
      <c r="Q288" s="2" t="s">
        <v>93</v>
      </c>
    </row>
    <row r="289" spans="1:17" x14ac:dyDescent="0.35">
      <c r="A289" s="4">
        <v>1606</v>
      </c>
      <c r="B289" s="3">
        <v>48.6</v>
      </c>
      <c r="C289" s="3"/>
      <c r="D289" s="2" t="s">
        <v>100</v>
      </c>
      <c r="E289" s="5"/>
      <c r="F289" s="5">
        <f t="shared" si="44"/>
        <v>0</v>
      </c>
      <c r="G289" s="5">
        <f t="shared" si="45"/>
        <v>0</v>
      </c>
      <c r="H289" s="5">
        <f t="shared" si="46"/>
        <v>0</v>
      </c>
      <c r="I289" s="5">
        <f t="shared" si="47"/>
        <v>0</v>
      </c>
      <c r="J289" s="5">
        <f t="shared" si="48"/>
        <v>0</v>
      </c>
      <c r="K289" s="5">
        <f t="shared" si="49"/>
        <v>0</v>
      </c>
      <c r="L289" s="5">
        <f t="shared" si="50"/>
        <v>0</v>
      </c>
      <c r="M289" s="86">
        <f t="shared" si="51"/>
        <v>0</v>
      </c>
      <c r="N289" s="86">
        <f t="shared" si="52"/>
        <v>0</v>
      </c>
      <c r="O289" s="86">
        <f t="shared" si="53"/>
        <v>0</v>
      </c>
      <c r="P289" s="86">
        <f t="shared" si="54"/>
        <v>0</v>
      </c>
      <c r="Q289" s="2" t="s">
        <v>150</v>
      </c>
    </row>
    <row r="290" spans="1:17" x14ac:dyDescent="0.35">
      <c r="A290" s="4">
        <v>1607</v>
      </c>
      <c r="B290" s="3">
        <v>73.8</v>
      </c>
      <c r="C290" s="3"/>
      <c r="D290" s="2" t="s">
        <v>101</v>
      </c>
      <c r="E290" s="5"/>
      <c r="F290" s="5">
        <f t="shared" si="44"/>
        <v>0</v>
      </c>
      <c r="G290" s="5">
        <f t="shared" si="45"/>
        <v>0</v>
      </c>
      <c r="H290" s="5">
        <f t="shared" si="46"/>
        <v>0</v>
      </c>
      <c r="I290" s="5">
        <f t="shared" si="47"/>
        <v>0</v>
      </c>
      <c r="J290" s="5">
        <f t="shared" si="48"/>
        <v>0</v>
      </c>
      <c r="K290" s="5">
        <f t="shared" si="49"/>
        <v>0</v>
      </c>
      <c r="L290" s="5">
        <f t="shared" si="50"/>
        <v>0</v>
      </c>
      <c r="M290" s="86">
        <f t="shared" si="51"/>
        <v>0</v>
      </c>
      <c r="N290" s="86">
        <f t="shared" si="52"/>
        <v>0</v>
      </c>
      <c r="O290" s="86">
        <f t="shared" si="53"/>
        <v>0</v>
      </c>
      <c r="P290" s="86">
        <f t="shared" si="54"/>
        <v>0</v>
      </c>
      <c r="Q290" s="2" t="s">
        <v>92</v>
      </c>
    </row>
    <row r="291" spans="1:17" x14ac:dyDescent="0.35">
      <c r="A291" s="4">
        <v>1608</v>
      </c>
      <c r="B291" s="3">
        <v>73.8</v>
      </c>
      <c r="C291" s="3"/>
      <c r="D291" s="2" t="s">
        <v>101</v>
      </c>
      <c r="E291" s="5"/>
      <c r="F291" s="5">
        <f t="shared" si="44"/>
        <v>0</v>
      </c>
      <c r="G291" s="5">
        <f t="shared" si="45"/>
        <v>0</v>
      </c>
      <c r="H291" s="5">
        <f t="shared" si="46"/>
        <v>0</v>
      </c>
      <c r="I291" s="5">
        <f t="shared" si="47"/>
        <v>0</v>
      </c>
      <c r="J291" s="5">
        <f t="shared" si="48"/>
        <v>0</v>
      </c>
      <c r="K291" s="5">
        <f t="shared" si="49"/>
        <v>0</v>
      </c>
      <c r="L291" s="5">
        <f t="shared" si="50"/>
        <v>0</v>
      </c>
      <c r="M291" s="86">
        <f t="shared" si="51"/>
        <v>0</v>
      </c>
      <c r="N291" s="86">
        <f t="shared" si="52"/>
        <v>0</v>
      </c>
      <c r="O291" s="86">
        <f t="shared" si="53"/>
        <v>0</v>
      </c>
      <c r="P291" s="86">
        <f t="shared" si="54"/>
        <v>0</v>
      </c>
      <c r="Q291" s="2" t="s">
        <v>92</v>
      </c>
    </row>
    <row r="292" spans="1:17" x14ac:dyDescent="0.35">
      <c r="A292" s="4">
        <v>1609</v>
      </c>
      <c r="B292" s="3">
        <v>73.8</v>
      </c>
      <c r="C292" s="3"/>
      <c r="D292" s="2" t="s">
        <v>101</v>
      </c>
      <c r="E292" s="5"/>
      <c r="F292" s="5">
        <f t="shared" si="44"/>
        <v>0</v>
      </c>
      <c r="G292" s="5">
        <f t="shared" si="45"/>
        <v>0</v>
      </c>
      <c r="H292" s="5">
        <f t="shared" si="46"/>
        <v>0</v>
      </c>
      <c r="I292" s="5">
        <f t="shared" si="47"/>
        <v>0</v>
      </c>
      <c r="J292" s="5">
        <f t="shared" si="48"/>
        <v>0</v>
      </c>
      <c r="K292" s="5">
        <f t="shared" si="49"/>
        <v>0</v>
      </c>
      <c r="L292" s="5">
        <f t="shared" si="50"/>
        <v>0</v>
      </c>
      <c r="M292" s="86">
        <f t="shared" si="51"/>
        <v>0</v>
      </c>
      <c r="N292" s="86">
        <f t="shared" si="52"/>
        <v>0</v>
      </c>
      <c r="O292" s="86">
        <f t="shared" si="53"/>
        <v>0</v>
      </c>
      <c r="P292" s="86">
        <f t="shared" si="54"/>
        <v>0</v>
      </c>
      <c r="Q292" s="2" t="s">
        <v>92</v>
      </c>
    </row>
    <row r="293" spans="1:17" x14ac:dyDescent="0.35">
      <c r="A293" s="4">
        <v>1610</v>
      </c>
      <c r="B293" s="3">
        <v>67.7</v>
      </c>
      <c r="C293" s="3"/>
      <c r="D293" s="2" t="s">
        <v>102</v>
      </c>
      <c r="E293" s="5"/>
      <c r="F293" s="5">
        <f t="shared" si="44"/>
        <v>0</v>
      </c>
      <c r="G293" s="5">
        <f t="shared" si="45"/>
        <v>0</v>
      </c>
      <c r="H293" s="5">
        <f t="shared" si="46"/>
        <v>0</v>
      </c>
      <c r="I293" s="5">
        <f t="shared" si="47"/>
        <v>0</v>
      </c>
      <c r="J293" s="5">
        <f t="shared" si="48"/>
        <v>0</v>
      </c>
      <c r="K293" s="5">
        <f t="shared" si="49"/>
        <v>0</v>
      </c>
      <c r="L293" s="5">
        <f t="shared" si="50"/>
        <v>0</v>
      </c>
      <c r="M293" s="86">
        <f t="shared" si="51"/>
        <v>0</v>
      </c>
      <c r="N293" s="86">
        <f t="shared" si="52"/>
        <v>0</v>
      </c>
      <c r="O293" s="86">
        <f t="shared" si="53"/>
        <v>0</v>
      </c>
      <c r="P293" s="86">
        <f t="shared" si="54"/>
        <v>0</v>
      </c>
      <c r="Q293" s="2" t="s">
        <v>92</v>
      </c>
    </row>
    <row r="294" spans="1:17" x14ac:dyDescent="0.35">
      <c r="A294" s="4">
        <v>1611</v>
      </c>
      <c r="B294" s="3">
        <v>68</v>
      </c>
      <c r="C294" s="3"/>
      <c r="D294" s="2" t="s">
        <v>102</v>
      </c>
      <c r="E294" s="5"/>
      <c r="F294" s="5">
        <f t="shared" si="44"/>
        <v>0</v>
      </c>
      <c r="G294" s="5">
        <f t="shared" si="45"/>
        <v>0</v>
      </c>
      <c r="H294" s="5">
        <f t="shared" si="46"/>
        <v>0</v>
      </c>
      <c r="I294" s="5">
        <f t="shared" si="47"/>
        <v>0</v>
      </c>
      <c r="J294" s="5">
        <f t="shared" si="48"/>
        <v>0</v>
      </c>
      <c r="K294" s="5">
        <f t="shared" si="49"/>
        <v>0</v>
      </c>
      <c r="L294" s="5">
        <f t="shared" si="50"/>
        <v>0</v>
      </c>
      <c r="M294" s="86">
        <f t="shared" si="51"/>
        <v>0</v>
      </c>
      <c r="N294" s="86">
        <f t="shared" si="52"/>
        <v>0</v>
      </c>
      <c r="O294" s="86">
        <f t="shared" si="53"/>
        <v>0</v>
      </c>
      <c r="P294" s="86">
        <f t="shared" si="54"/>
        <v>0</v>
      </c>
      <c r="Q294" s="2" t="s">
        <v>92</v>
      </c>
    </row>
    <row r="295" spans="1:17" x14ac:dyDescent="0.35">
      <c r="A295" s="4">
        <v>1612</v>
      </c>
      <c r="B295" s="3">
        <v>52.2</v>
      </c>
      <c r="C295" s="3"/>
      <c r="D295" s="2" t="s">
        <v>111</v>
      </c>
      <c r="E295" s="5"/>
      <c r="F295" s="5">
        <f t="shared" si="44"/>
        <v>0</v>
      </c>
      <c r="G295" s="5">
        <f t="shared" si="45"/>
        <v>0</v>
      </c>
      <c r="H295" s="5">
        <f t="shared" si="46"/>
        <v>0</v>
      </c>
      <c r="I295" s="5">
        <f t="shared" si="47"/>
        <v>0</v>
      </c>
      <c r="J295" s="5">
        <f t="shared" si="48"/>
        <v>0</v>
      </c>
      <c r="K295" s="5">
        <f t="shared" si="49"/>
        <v>0</v>
      </c>
      <c r="L295" s="5">
        <f t="shared" si="50"/>
        <v>0</v>
      </c>
      <c r="M295" s="86">
        <f t="shared" si="51"/>
        <v>0</v>
      </c>
      <c r="N295" s="86">
        <f t="shared" si="52"/>
        <v>0</v>
      </c>
      <c r="O295" s="86">
        <f t="shared" si="53"/>
        <v>0</v>
      </c>
      <c r="P295" s="86">
        <f t="shared" si="54"/>
        <v>0</v>
      </c>
      <c r="Q295" s="2" t="s">
        <v>150</v>
      </c>
    </row>
    <row r="296" spans="1:17" x14ac:dyDescent="0.35">
      <c r="A296" s="4" t="s">
        <v>43</v>
      </c>
      <c r="B296" s="3">
        <v>73.8</v>
      </c>
      <c r="C296" s="3"/>
      <c r="D296" s="2" t="s">
        <v>101</v>
      </c>
      <c r="E296" s="5"/>
      <c r="F296" s="5">
        <f t="shared" si="44"/>
        <v>0</v>
      </c>
      <c r="G296" s="5">
        <f t="shared" si="45"/>
        <v>0</v>
      </c>
      <c r="H296" s="5">
        <f t="shared" si="46"/>
        <v>0</v>
      </c>
      <c r="I296" s="5">
        <f t="shared" si="47"/>
        <v>0</v>
      </c>
      <c r="J296" s="5">
        <f t="shared" si="48"/>
        <v>0</v>
      </c>
      <c r="K296" s="5">
        <f t="shared" si="49"/>
        <v>0</v>
      </c>
      <c r="L296" s="5">
        <f t="shared" si="50"/>
        <v>0</v>
      </c>
      <c r="M296" s="86">
        <f t="shared" si="51"/>
        <v>0</v>
      </c>
      <c r="N296" s="86">
        <f t="shared" si="52"/>
        <v>0</v>
      </c>
      <c r="O296" s="86">
        <f t="shared" si="53"/>
        <v>0</v>
      </c>
      <c r="P296" s="86">
        <f t="shared" si="54"/>
        <v>0</v>
      </c>
      <c r="Q296" s="2" t="s">
        <v>92</v>
      </c>
    </row>
    <row r="297" spans="1:17" x14ac:dyDescent="0.35">
      <c r="A297" s="4" t="s">
        <v>62</v>
      </c>
      <c r="B297" s="3">
        <v>129.19999999999999</v>
      </c>
      <c r="C297" s="3"/>
      <c r="D297" s="2" t="s">
        <v>103</v>
      </c>
      <c r="E297" s="5"/>
      <c r="F297" s="5">
        <f t="shared" si="44"/>
        <v>0</v>
      </c>
      <c r="G297" s="5">
        <f t="shared" si="45"/>
        <v>0</v>
      </c>
      <c r="H297" s="5">
        <f t="shared" si="46"/>
        <v>0</v>
      </c>
      <c r="I297" s="5">
        <f t="shared" si="47"/>
        <v>0</v>
      </c>
      <c r="J297" s="5">
        <f t="shared" si="48"/>
        <v>0</v>
      </c>
      <c r="K297" s="5">
        <f t="shared" si="49"/>
        <v>0</v>
      </c>
      <c r="L297" s="5">
        <f t="shared" si="50"/>
        <v>0</v>
      </c>
      <c r="M297" s="86">
        <f t="shared" si="51"/>
        <v>0</v>
      </c>
      <c r="N297" s="86">
        <f t="shared" si="52"/>
        <v>0</v>
      </c>
      <c r="O297" s="86">
        <f t="shared" si="53"/>
        <v>0</v>
      </c>
      <c r="P297" s="86">
        <f t="shared" si="54"/>
        <v>0</v>
      </c>
      <c r="Q297" s="2" t="s">
        <v>93</v>
      </c>
    </row>
    <row r="298" spans="1:17" x14ac:dyDescent="0.35">
      <c r="A298" s="4">
        <v>1615</v>
      </c>
      <c r="B298" s="3">
        <v>70.8</v>
      </c>
      <c r="C298" s="3"/>
      <c r="D298" s="2" t="s">
        <v>104</v>
      </c>
      <c r="E298" s="5"/>
      <c r="F298" s="5">
        <f t="shared" si="44"/>
        <v>0</v>
      </c>
      <c r="G298" s="5">
        <f t="shared" si="45"/>
        <v>0</v>
      </c>
      <c r="H298" s="5">
        <f t="shared" si="46"/>
        <v>0</v>
      </c>
      <c r="I298" s="5">
        <f t="shared" si="47"/>
        <v>0</v>
      </c>
      <c r="J298" s="5">
        <f t="shared" si="48"/>
        <v>0</v>
      </c>
      <c r="K298" s="5">
        <f t="shared" si="49"/>
        <v>0</v>
      </c>
      <c r="L298" s="5">
        <f t="shared" si="50"/>
        <v>0</v>
      </c>
      <c r="M298" s="86">
        <f t="shared" si="51"/>
        <v>0</v>
      </c>
      <c r="N298" s="86">
        <f t="shared" si="52"/>
        <v>0</v>
      </c>
      <c r="O298" s="86">
        <f t="shared" si="53"/>
        <v>0</v>
      </c>
      <c r="P298" s="86">
        <f t="shared" si="54"/>
        <v>0</v>
      </c>
      <c r="Q298" s="2" t="s">
        <v>92</v>
      </c>
    </row>
    <row r="299" spans="1:17" x14ac:dyDescent="0.35">
      <c r="A299" s="4">
        <v>1616</v>
      </c>
      <c r="B299" s="3">
        <v>70.8</v>
      </c>
      <c r="C299" s="3"/>
      <c r="D299" s="2" t="s">
        <v>104</v>
      </c>
      <c r="E299" s="5"/>
      <c r="F299" s="5">
        <f t="shared" si="44"/>
        <v>0</v>
      </c>
      <c r="G299" s="5">
        <f t="shared" si="45"/>
        <v>0</v>
      </c>
      <c r="H299" s="5">
        <f t="shared" si="46"/>
        <v>0</v>
      </c>
      <c r="I299" s="5">
        <f t="shared" si="47"/>
        <v>0</v>
      </c>
      <c r="J299" s="5">
        <f t="shared" si="48"/>
        <v>0</v>
      </c>
      <c r="K299" s="5">
        <f t="shared" si="49"/>
        <v>0</v>
      </c>
      <c r="L299" s="5">
        <f t="shared" si="50"/>
        <v>0</v>
      </c>
      <c r="M299" s="86">
        <f t="shared" si="51"/>
        <v>0</v>
      </c>
      <c r="N299" s="86">
        <f t="shared" si="52"/>
        <v>0</v>
      </c>
      <c r="O299" s="86">
        <f t="shared" si="53"/>
        <v>0</v>
      </c>
      <c r="P299" s="86">
        <f t="shared" si="54"/>
        <v>0</v>
      </c>
      <c r="Q299" s="2" t="s">
        <v>92</v>
      </c>
    </row>
    <row r="300" spans="1:17" x14ac:dyDescent="0.35">
      <c r="A300" s="4">
        <v>1617</v>
      </c>
      <c r="B300" s="3">
        <v>70.8</v>
      </c>
      <c r="C300" s="3"/>
      <c r="D300" s="2" t="s">
        <v>104</v>
      </c>
      <c r="E300" s="5"/>
      <c r="F300" s="5">
        <f t="shared" si="44"/>
        <v>0</v>
      </c>
      <c r="G300" s="5">
        <f t="shared" si="45"/>
        <v>0</v>
      </c>
      <c r="H300" s="5">
        <f t="shared" si="46"/>
        <v>0</v>
      </c>
      <c r="I300" s="5">
        <f t="shared" si="47"/>
        <v>0</v>
      </c>
      <c r="J300" s="5">
        <f t="shared" si="48"/>
        <v>0</v>
      </c>
      <c r="K300" s="5">
        <f t="shared" si="49"/>
        <v>0</v>
      </c>
      <c r="L300" s="5">
        <f t="shared" si="50"/>
        <v>0</v>
      </c>
      <c r="M300" s="86">
        <f t="shared" si="51"/>
        <v>0</v>
      </c>
      <c r="N300" s="86">
        <f t="shared" si="52"/>
        <v>0</v>
      </c>
      <c r="O300" s="86">
        <f t="shared" si="53"/>
        <v>0</v>
      </c>
      <c r="P300" s="86">
        <f t="shared" si="54"/>
        <v>0</v>
      </c>
      <c r="Q300" s="2" t="s">
        <v>92</v>
      </c>
    </row>
    <row r="301" spans="1:17" x14ac:dyDescent="0.35">
      <c r="A301" s="4">
        <v>1618</v>
      </c>
      <c r="B301" s="3">
        <v>70.8</v>
      </c>
      <c r="C301" s="3"/>
      <c r="D301" s="2" t="s">
        <v>104</v>
      </c>
      <c r="E301" s="5"/>
      <c r="F301" s="5">
        <f t="shared" si="44"/>
        <v>0</v>
      </c>
      <c r="G301" s="5">
        <f t="shared" si="45"/>
        <v>0</v>
      </c>
      <c r="H301" s="5">
        <f t="shared" si="46"/>
        <v>0</v>
      </c>
      <c r="I301" s="5">
        <f t="shared" si="47"/>
        <v>0</v>
      </c>
      <c r="J301" s="5">
        <f t="shared" si="48"/>
        <v>0</v>
      </c>
      <c r="K301" s="5">
        <f t="shared" si="49"/>
        <v>0</v>
      </c>
      <c r="L301" s="5">
        <f t="shared" si="50"/>
        <v>0</v>
      </c>
      <c r="M301" s="86">
        <f t="shared" si="51"/>
        <v>0</v>
      </c>
      <c r="N301" s="86">
        <f t="shared" si="52"/>
        <v>0</v>
      </c>
      <c r="O301" s="86">
        <f t="shared" si="53"/>
        <v>0</v>
      </c>
      <c r="P301" s="86">
        <f t="shared" si="54"/>
        <v>0</v>
      </c>
      <c r="Q301" s="2" t="s">
        <v>92</v>
      </c>
    </row>
    <row r="302" spans="1:17" x14ac:dyDescent="0.35">
      <c r="A302" s="4">
        <v>1619</v>
      </c>
      <c r="B302" s="3">
        <v>46.5</v>
      </c>
      <c r="C302" s="3"/>
      <c r="D302" s="2" t="s">
        <v>105</v>
      </c>
      <c r="E302" s="5"/>
      <c r="F302" s="5">
        <f t="shared" si="44"/>
        <v>0</v>
      </c>
      <c r="G302" s="5">
        <f t="shared" si="45"/>
        <v>0</v>
      </c>
      <c r="H302" s="5">
        <f t="shared" si="46"/>
        <v>0</v>
      </c>
      <c r="I302" s="5">
        <f t="shared" si="47"/>
        <v>0</v>
      </c>
      <c r="J302" s="5">
        <f t="shared" si="48"/>
        <v>0</v>
      </c>
      <c r="K302" s="5">
        <f t="shared" si="49"/>
        <v>0</v>
      </c>
      <c r="L302" s="5">
        <f t="shared" si="50"/>
        <v>0</v>
      </c>
      <c r="M302" s="86">
        <f t="shared" si="51"/>
        <v>0</v>
      </c>
      <c r="N302" s="86">
        <f t="shared" si="52"/>
        <v>0</v>
      </c>
      <c r="O302" s="86">
        <f t="shared" si="53"/>
        <v>0</v>
      </c>
      <c r="P302" s="86">
        <f t="shared" si="54"/>
        <v>0</v>
      </c>
      <c r="Q302" s="2" t="s">
        <v>150</v>
      </c>
    </row>
    <row r="303" spans="1:17" x14ac:dyDescent="0.35">
      <c r="A303" s="4">
        <v>1620</v>
      </c>
      <c r="B303" s="3">
        <v>30.3</v>
      </c>
      <c r="C303" s="3"/>
      <c r="D303" s="2" t="s">
        <v>106</v>
      </c>
      <c r="E303" s="5"/>
      <c r="F303" s="5">
        <f t="shared" si="44"/>
        <v>0</v>
      </c>
      <c r="G303" s="5">
        <f t="shared" si="45"/>
        <v>0</v>
      </c>
      <c r="H303" s="5">
        <f t="shared" si="46"/>
        <v>0</v>
      </c>
      <c r="I303" s="5">
        <f t="shared" si="47"/>
        <v>0</v>
      </c>
      <c r="J303" s="5">
        <f t="shared" si="48"/>
        <v>0</v>
      </c>
      <c r="K303" s="5">
        <f t="shared" si="49"/>
        <v>0</v>
      </c>
      <c r="L303" s="5">
        <f t="shared" si="50"/>
        <v>0</v>
      </c>
      <c r="M303" s="86">
        <f t="shared" si="51"/>
        <v>0</v>
      </c>
      <c r="N303" s="86">
        <f t="shared" si="52"/>
        <v>0</v>
      </c>
      <c r="O303" s="86">
        <f t="shared" si="53"/>
        <v>0</v>
      </c>
      <c r="P303" s="86">
        <f t="shared" si="54"/>
        <v>0</v>
      </c>
      <c r="Q303" s="2" t="s">
        <v>149</v>
      </c>
    </row>
    <row r="304" spans="1:17" x14ac:dyDescent="0.35">
      <c r="A304" s="4">
        <v>1621</v>
      </c>
      <c r="B304" s="3">
        <v>66</v>
      </c>
      <c r="C304" s="3"/>
      <c r="D304" s="2" t="s">
        <v>107</v>
      </c>
      <c r="E304" s="5"/>
      <c r="F304" s="5">
        <f t="shared" si="44"/>
        <v>0</v>
      </c>
      <c r="G304" s="5">
        <f t="shared" si="45"/>
        <v>0</v>
      </c>
      <c r="H304" s="5">
        <f t="shared" si="46"/>
        <v>0</v>
      </c>
      <c r="I304" s="5">
        <f t="shared" si="47"/>
        <v>0</v>
      </c>
      <c r="J304" s="5">
        <f t="shared" si="48"/>
        <v>0</v>
      </c>
      <c r="K304" s="5">
        <f t="shared" si="49"/>
        <v>0</v>
      </c>
      <c r="L304" s="5">
        <f t="shared" si="50"/>
        <v>0</v>
      </c>
      <c r="M304" s="86">
        <f t="shared" si="51"/>
        <v>0</v>
      </c>
      <c r="N304" s="86">
        <f t="shared" si="52"/>
        <v>0</v>
      </c>
      <c r="O304" s="86">
        <f t="shared" si="53"/>
        <v>0</v>
      </c>
      <c r="P304" s="86">
        <f t="shared" si="54"/>
        <v>0</v>
      </c>
      <c r="Q304" s="2" t="s">
        <v>151</v>
      </c>
    </row>
    <row r="305" spans="1:17" x14ac:dyDescent="0.35">
      <c r="A305" s="4">
        <v>1622</v>
      </c>
      <c r="B305" s="3">
        <v>70.8</v>
      </c>
      <c r="C305" s="3"/>
      <c r="D305" s="2" t="s">
        <v>104</v>
      </c>
      <c r="E305" s="5"/>
      <c r="F305" s="5">
        <f t="shared" si="44"/>
        <v>0</v>
      </c>
      <c r="G305" s="5">
        <f t="shared" si="45"/>
        <v>0</v>
      </c>
      <c r="H305" s="5">
        <f t="shared" si="46"/>
        <v>0</v>
      </c>
      <c r="I305" s="5">
        <f t="shared" si="47"/>
        <v>0</v>
      </c>
      <c r="J305" s="5">
        <f t="shared" si="48"/>
        <v>0</v>
      </c>
      <c r="K305" s="5">
        <f t="shared" si="49"/>
        <v>0</v>
      </c>
      <c r="L305" s="5">
        <f t="shared" si="50"/>
        <v>0</v>
      </c>
      <c r="M305" s="86">
        <f t="shared" si="51"/>
        <v>0</v>
      </c>
      <c r="N305" s="86">
        <f t="shared" si="52"/>
        <v>0</v>
      </c>
      <c r="O305" s="86">
        <f t="shared" si="53"/>
        <v>0</v>
      </c>
      <c r="P305" s="86">
        <f t="shared" si="54"/>
        <v>0</v>
      </c>
      <c r="Q305" s="2" t="s">
        <v>92</v>
      </c>
    </row>
    <row r="306" spans="1:17" x14ac:dyDescent="0.35">
      <c r="A306" s="4">
        <v>1623</v>
      </c>
      <c r="B306" s="3">
        <v>70.8</v>
      </c>
      <c r="C306" s="3"/>
      <c r="D306" s="2" t="s">
        <v>104</v>
      </c>
      <c r="E306" s="5"/>
      <c r="F306" s="5">
        <f t="shared" si="44"/>
        <v>0</v>
      </c>
      <c r="G306" s="5">
        <f t="shared" si="45"/>
        <v>0</v>
      </c>
      <c r="H306" s="5">
        <f t="shared" si="46"/>
        <v>0</v>
      </c>
      <c r="I306" s="5">
        <f t="shared" si="47"/>
        <v>0</v>
      </c>
      <c r="J306" s="5">
        <f t="shared" si="48"/>
        <v>0</v>
      </c>
      <c r="K306" s="5">
        <f t="shared" si="49"/>
        <v>0</v>
      </c>
      <c r="L306" s="5">
        <f t="shared" si="50"/>
        <v>0</v>
      </c>
      <c r="M306" s="86">
        <f t="shared" si="51"/>
        <v>0</v>
      </c>
      <c r="N306" s="86">
        <f t="shared" si="52"/>
        <v>0</v>
      </c>
      <c r="O306" s="86">
        <f t="shared" si="53"/>
        <v>0</v>
      </c>
      <c r="P306" s="86">
        <f t="shared" si="54"/>
        <v>0</v>
      </c>
      <c r="Q306" s="2" t="s">
        <v>92</v>
      </c>
    </row>
    <row r="307" spans="1:17" x14ac:dyDescent="0.35">
      <c r="A307" s="4">
        <v>1624</v>
      </c>
      <c r="B307" s="3">
        <v>70.8</v>
      </c>
      <c r="C307" s="3"/>
      <c r="D307" s="2" t="s">
        <v>104</v>
      </c>
      <c r="E307" s="5"/>
      <c r="F307" s="5">
        <f t="shared" si="44"/>
        <v>0</v>
      </c>
      <c r="G307" s="5">
        <f t="shared" si="45"/>
        <v>0</v>
      </c>
      <c r="H307" s="5">
        <f t="shared" si="46"/>
        <v>0</v>
      </c>
      <c r="I307" s="5">
        <f t="shared" si="47"/>
        <v>0</v>
      </c>
      <c r="J307" s="5">
        <f t="shared" si="48"/>
        <v>0</v>
      </c>
      <c r="K307" s="5">
        <f t="shared" si="49"/>
        <v>0</v>
      </c>
      <c r="L307" s="5">
        <f t="shared" si="50"/>
        <v>0</v>
      </c>
      <c r="M307" s="86">
        <f t="shared" si="51"/>
        <v>0</v>
      </c>
      <c r="N307" s="86">
        <f t="shared" si="52"/>
        <v>0</v>
      </c>
      <c r="O307" s="86">
        <f t="shared" si="53"/>
        <v>0</v>
      </c>
      <c r="P307" s="86">
        <f t="shared" si="54"/>
        <v>0</v>
      </c>
      <c r="Q307" s="2" t="s">
        <v>92</v>
      </c>
    </row>
    <row r="308" spans="1:17" x14ac:dyDescent="0.35">
      <c r="A308" s="4">
        <v>1625</v>
      </c>
      <c r="B308" s="3">
        <v>70.7</v>
      </c>
      <c r="C308" s="3"/>
      <c r="D308" s="2" t="s">
        <v>104</v>
      </c>
      <c r="E308" s="5"/>
      <c r="F308" s="5">
        <f t="shared" si="44"/>
        <v>0</v>
      </c>
      <c r="G308" s="5">
        <f t="shared" si="45"/>
        <v>0</v>
      </c>
      <c r="H308" s="5">
        <f t="shared" si="46"/>
        <v>0</v>
      </c>
      <c r="I308" s="5">
        <f t="shared" si="47"/>
        <v>0</v>
      </c>
      <c r="J308" s="5">
        <f t="shared" si="48"/>
        <v>0</v>
      </c>
      <c r="K308" s="5">
        <f t="shared" si="49"/>
        <v>0</v>
      </c>
      <c r="L308" s="5">
        <f t="shared" si="50"/>
        <v>0</v>
      </c>
      <c r="M308" s="86">
        <f t="shared" si="51"/>
        <v>0</v>
      </c>
      <c r="N308" s="86">
        <f t="shared" si="52"/>
        <v>0</v>
      </c>
      <c r="O308" s="86">
        <f t="shared" si="53"/>
        <v>0</v>
      </c>
      <c r="P308" s="86">
        <f t="shared" si="54"/>
        <v>0</v>
      </c>
      <c r="Q308" s="2" t="s">
        <v>92</v>
      </c>
    </row>
    <row r="309" spans="1:17" x14ac:dyDescent="0.35">
      <c r="A309" s="4">
        <v>1626</v>
      </c>
      <c r="B309" s="3">
        <v>70.8</v>
      </c>
      <c r="C309" s="3"/>
      <c r="D309" s="2" t="s">
        <v>104</v>
      </c>
      <c r="E309" s="5"/>
      <c r="F309" s="5">
        <f t="shared" si="44"/>
        <v>0</v>
      </c>
      <c r="G309" s="5">
        <f t="shared" si="45"/>
        <v>0</v>
      </c>
      <c r="H309" s="5">
        <f t="shared" si="46"/>
        <v>0</v>
      </c>
      <c r="I309" s="5">
        <f t="shared" si="47"/>
        <v>0</v>
      </c>
      <c r="J309" s="5">
        <f t="shared" si="48"/>
        <v>0</v>
      </c>
      <c r="K309" s="5">
        <f t="shared" si="49"/>
        <v>0</v>
      </c>
      <c r="L309" s="5">
        <f t="shared" si="50"/>
        <v>0</v>
      </c>
      <c r="M309" s="86">
        <f t="shared" si="51"/>
        <v>0</v>
      </c>
      <c r="N309" s="86">
        <f t="shared" si="52"/>
        <v>0</v>
      </c>
      <c r="O309" s="86">
        <f t="shared" si="53"/>
        <v>0</v>
      </c>
      <c r="P309" s="86">
        <f t="shared" si="54"/>
        <v>0</v>
      </c>
      <c r="Q309" s="2" t="s">
        <v>92</v>
      </c>
    </row>
    <row r="310" spans="1:17" x14ac:dyDescent="0.35">
      <c r="A310" s="4">
        <v>1701</v>
      </c>
      <c r="B310" s="3">
        <v>102.7</v>
      </c>
      <c r="C310" s="3"/>
      <c r="D310" s="2" t="s">
        <v>96</v>
      </c>
      <c r="E310" s="5"/>
      <c r="F310" s="5">
        <f t="shared" si="44"/>
        <v>0</v>
      </c>
      <c r="G310" s="5">
        <f t="shared" si="45"/>
        <v>0</v>
      </c>
      <c r="H310" s="5">
        <f t="shared" si="46"/>
        <v>0</v>
      </c>
      <c r="I310" s="5">
        <f t="shared" si="47"/>
        <v>0</v>
      </c>
      <c r="J310" s="5">
        <f t="shared" si="48"/>
        <v>0</v>
      </c>
      <c r="K310" s="5">
        <f t="shared" si="49"/>
        <v>0</v>
      </c>
      <c r="L310" s="5">
        <f t="shared" si="50"/>
        <v>0</v>
      </c>
      <c r="M310" s="86">
        <f t="shared" si="51"/>
        <v>0</v>
      </c>
      <c r="N310" s="86">
        <f t="shared" si="52"/>
        <v>0</v>
      </c>
      <c r="O310" s="86">
        <f t="shared" si="53"/>
        <v>0</v>
      </c>
      <c r="P310" s="86">
        <f t="shared" si="54"/>
        <v>0</v>
      </c>
      <c r="Q310" s="2" t="s">
        <v>93</v>
      </c>
    </row>
    <row r="311" spans="1:17" x14ac:dyDescent="0.35">
      <c r="A311" s="4">
        <v>1702</v>
      </c>
      <c r="B311" s="3">
        <v>31.9</v>
      </c>
      <c r="C311" s="3"/>
      <c r="D311" s="2" t="s">
        <v>97</v>
      </c>
      <c r="E311" s="5"/>
      <c r="F311" s="5">
        <f t="shared" si="44"/>
        <v>0</v>
      </c>
      <c r="G311" s="5">
        <f t="shared" si="45"/>
        <v>0</v>
      </c>
      <c r="H311" s="5">
        <f t="shared" si="46"/>
        <v>0</v>
      </c>
      <c r="I311" s="5">
        <f t="shared" si="47"/>
        <v>0</v>
      </c>
      <c r="J311" s="5">
        <f t="shared" si="48"/>
        <v>0</v>
      </c>
      <c r="K311" s="5">
        <f t="shared" si="49"/>
        <v>0</v>
      </c>
      <c r="L311" s="5">
        <f t="shared" si="50"/>
        <v>0</v>
      </c>
      <c r="M311" s="86">
        <f t="shared" si="51"/>
        <v>0</v>
      </c>
      <c r="N311" s="86">
        <f t="shared" si="52"/>
        <v>0</v>
      </c>
      <c r="O311" s="86">
        <f t="shared" si="53"/>
        <v>0</v>
      </c>
      <c r="P311" s="86">
        <f t="shared" si="54"/>
        <v>0</v>
      </c>
      <c r="Q311" s="2" t="s">
        <v>149</v>
      </c>
    </row>
    <row r="312" spans="1:17" x14ac:dyDescent="0.35">
      <c r="A312" s="4">
        <v>1703</v>
      </c>
      <c r="B312" s="3">
        <v>31.9</v>
      </c>
      <c r="C312" s="3"/>
      <c r="D312" s="2" t="s">
        <v>97</v>
      </c>
      <c r="E312" s="5"/>
      <c r="F312" s="5">
        <f t="shared" si="44"/>
        <v>0</v>
      </c>
      <c r="G312" s="5">
        <f t="shared" si="45"/>
        <v>0</v>
      </c>
      <c r="H312" s="5">
        <f t="shared" si="46"/>
        <v>0</v>
      </c>
      <c r="I312" s="5">
        <f t="shared" si="47"/>
        <v>0</v>
      </c>
      <c r="J312" s="5">
        <f t="shared" si="48"/>
        <v>0</v>
      </c>
      <c r="K312" s="5">
        <f t="shared" si="49"/>
        <v>0</v>
      </c>
      <c r="L312" s="5">
        <f t="shared" si="50"/>
        <v>0</v>
      </c>
      <c r="M312" s="86">
        <f t="shared" si="51"/>
        <v>0</v>
      </c>
      <c r="N312" s="86">
        <f t="shared" si="52"/>
        <v>0</v>
      </c>
      <c r="O312" s="86">
        <f t="shared" si="53"/>
        <v>0</v>
      </c>
      <c r="P312" s="86">
        <f t="shared" si="54"/>
        <v>0</v>
      </c>
      <c r="Q312" s="2" t="s">
        <v>149</v>
      </c>
    </row>
    <row r="313" spans="1:17" x14ac:dyDescent="0.35">
      <c r="A313" s="4">
        <v>1704</v>
      </c>
      <c r="B313" s="3">
        <v>36.5</v>
      </c>
      <c r="C313" s="3"/>
      <c r="D313" s="2" t="s">
        <v>98</v>
      </c>
      <c r="E313" s="5"/>
      <c r="F313" s="5">
        <f t="shared" si="44"/>
        <v>0</v>
      </c>
      <c r="G313" s="5">
        <f t="shared" si="45"/>
        <v>0</v>
      </c>
      <c r="H313" s="5">
        <f t="shared" si="46"/>
        <v>0</v>
      </c>
      <c r="I313" s="5">
        <f t="shared" si="47"/>
        <v>0</v>
      </c>
      <c r="J313" s="5">
        <f t="shared" si="48"/>
        <v>0</v>
      </c>
      <c r="K313" s="5">
        <f t="shared" si="49"/>
        <v>0</v>
      </c>
      <c r="L313" s="5">
        <f t="shared" si="50"/>
        <v>0</v>
      </c>
      <c r="M313" s="86">
        <f t="shared" si="51"/>
        <v>0</v>
      </c>
      <c r="N313" s="86">
        <f t="shared" si="52"/>
        <v>0</v>
      </c>
      <c r="O313" s="86">
        <f t="shared" si="53"/>
        <v>0</v>
      </c>
      <c r="P313" s="86">
        <f t="shared" si="54"/>
        <v>0</v>
      </c>
      <c r="Q313" s="2" t="s">
        <v>149</v>
      </c>
    </row>
    <row r="314" spans="1:17" x14ac:dyDescent="0.35">
      <c r="A314" s="4">
        <v>1705</v>
      </c>
      <c r="B314" s="3">
        <v>107.2</v>
      </c>
      <c r="C314" s="3"/>
      <c r="D314" s="2" t="s">
        <v>99</v>
      </c>
      <c r="E314" s="5">
        <v>4652514560</v>
      </c>
      <c r="F314" s="5">
        <f t="shared" si="44"/>
        <v>232625728</v>
      </c>
      <c r="G314" s="5">
        <f t="shared" si="45"/>
        <v>41834391.194301367</v>
      </c>
      <c r="H314" s="5">
        <f t="shared" si="46"/>
        <v>930502912</v>
      </c>
      <c r="I314" s="5">
        <f t="shared" si="47"/>
        <v>157854083.04394519</v>
      </c>
      <c r="J314" s="5">
        <f t="shared" si="48"/>
        <v>1861005824</v>
      </c>
      <c r="K314" s="5">
        <f t="shared" si="49"/>
        <v>223320698.88</v>
      </c>
      <c r="L314" s="5">
        <f t="shared" si="50"/>
        <v>232625728</v>
      </c>
      <c r="M314" s="86">
        <f t="shared" si="51"/>
        <v>13919303.834301369</v>
      </c>
      <c r="N314" s="86">
        <f t="shared" si="52"/>
        <v>65135203.840000004</v>
      </c>
      <c r="O314" s="86">
        <f t="shared" si="53"/>
        <v>436928476.95254791</v>
      </c>
      <c r="P314" s="86">
        <f t="shared" si="54"/>
        <v>502063680.79254794</v>
      </c>
      <c r="Q314" s="2" t="s">
        <v>93</v>
      </c>
    </row>
    <row r="315" spans="1:17" x14ac:dyDescent="0.35">
      <c r="A315" s="4">
        <v>1706</v>
      </c>
      <c r="B315" s="3">
        <v>48.6</v>
      </c>
      <c r="C315" s="3"/>
      <c r="D315" s="2" t="s">
        <v>100</v>
      </c>
      <c r="E315" s="5"/>
      <c r="F315" s="5">
        <f t="shared" si="44"/>
        <v>0</v>
      </c>
      <c r="G315" s="5">
        <f t="shared" si="45"/>
        <v>0</v>
      </c>
      <c r="H315" s="5">
        <f t="shared" si="46"/>
        <v>0</v>
      </c>
      <c r="I315" s="5">
        <f t="shared" si="47"/>
        <v>0</v>
      </c>
      <c r="J315" s="5">
        <f t="shared" si="48"/>
        <v>0</v>
      </c>
      <c r="K315" s="5">
        <f t="shared" si="49"/>
        <v>0</v>
      </c>
      <c r="L315" s="5">
        <f t="shared" si="50"/>
        <v>0</v>
      </c>
      <c r="M315" s="86">
        <f t="shared" si="51"/>
        <v>0</v>
      </c>
      <c r="N315" s="86">
        <f t="shared" si="52"/>
        <v>0</v>
      </c>
      <c r="O315" s="86">
        <f t="shared" si="53"/>
        <v>0</v>
      </c>
      <c r="P315" s="86">
        <f t="shared" si="54"/>
        <v>0</v>
      </c>
      <c r="Q315" s="2" t="s">
        <v>150</v>
      </c>
    </row>
    <row r="316" spans="1:17" x14ac:dyDescent="0.35">
      <c r="A316" s="4">
        <v>1707</v>
      </c>
      <c r="B316" s="3">
        <v>73.8</v>
      </c>
      <c r="C316" s="3"/>
      <c r="D316" s="2" t="s">
        <v>101</v>
      </c>
      <c r="E316" s="5"/>
      <c r="F316" s="5">
        <f t="shared" si="44"/>
        <v>0</v>
      </c>
      <c r="G316" s="5">
        <f t="shared" si="45"/>
        <v>0</v>
      </c>
      <c r="H316" s="5">
        <f t="shared" si="46"/>
        <v>0</v>
      </c>
      <c r="I316" s="5">
        <f t="shared" si="47"/>
        <v>0</v>
      </c>
      <c r="J316" s="5">
        <f t="shared" si="48"/>
        <v>0</v>
      </c>
      <c r="K316" s="5">
        <f t="shared" si="49"/>
        <v>0</v>
      </c>
      <c r="L316" s="5">
        <f t="shared" si="50"/>
        <v>0</v>
      </c>
      <c r="M316" s="86">
        <f t="shared" si="51"/>
        <v>0</v>
      </c>
      <c r="N316" s="86">
        <f t="shared" si="52"/>
        <v>0</v>
      </c>
      <c r="O316" s="86">
        <f t="shared" si="53"/>
        <v>0</v>
      </c>
      <c r="P316" s="86">
        <f t="shared" si="54"/>
        <v>0</v>
      </c>
      <c r="Q316" s="2" t="s">
        <v>92</v>
      </c>
    </row>
    <row r="317" spans="1:17" x14ac:dyDescent="0.35">
      <c r="A317" s="4">
        <v>1708</v>
      </c>
      <c r="B317" s="3">
        <v>73.8</v>
      </c>
      <c r="C317" s="3"/>
      <c r="D317" s="2" t="s">
        <v>101</v>
      </c>
      <c r="E317" s="5"/>
      <c r="F317" s="5">
        <f t="shared" si="44"/>
        <v>0</v>
      </c>
      <c r="G317" s="5">
        <f t="shared" si="45"/>
        <v>0</v>
      </c>
      <c r="H317" s="5">
        <f t="shared" si="46"/>
        <v>0</v>
      </c>
      <c r="I317" s="5">
        <f t="shared" si="47"/>
        <v>0</v>
      </c>
      <c r="J317" s="5">
        <f t="shared" si="48"/>
        <v>0</v>
      </c>
      <c r="K317" s="5">
        <f t="shared" si="49"/>
        <v>0</v>
      </c>
      <c r="L317" s="5">
        <f t="shared" si="50"/>
        <v>0</v>
      </c>
      <c r="M317" s="86">
        <f t="shared" si="51"/>
        <v>0</v>
      </c>
      <c r="N317" s="86">
        <f t="shared" si="52"/>
        <v>0</v>
      </c>
      <c r="O317" s="86">
        <f t="shared" si="53"/>
        <v>0</v>
      </c>
      <c r="P317" s="86">
        <f t="shared" si="54"/>
        <v>0</v>
      </c>
      <c r="Q317" s="2" t="s">
        <v>92</v>
      </c>
    </row>
    <row r="318" spans="1:17" x14ac:dyDescent="0.35">
      <c r="A318" s="4">
        <v>1709</v>
      </c>
      <c r="B318" s="3">
        <v>73.8</v>
      </c>
      <c r="C318" s="3"/>
      <c r="D318" s="2" t="s">
        <v>101</v>
      </c>
      <c r="E318" s="5"/>
      <c r="F318" s="5">
        <f t="shared" si="44"/>
        <v>0</v>
      </c>
      <c r="G318" s="5">
        <f t="shared" si="45"/>
        <v>0</v>
      </c>
      <c r="H318" s="5">
        <f t="shared" si="46"/>
        <v>0</v>
      </c>
      <c r="I318" s="5">
        <f t="shared" si="47"/>
        <v>0</v>
      </c>
      <c r="J318" s="5">
        <f t="shared" si="48"/>
        <v>0</v>
      </c>
      <c r="K318" s="5">
        <f t="shared" si="49"/>
        <v>0</v>
      </c>
      <c r="L318" s="5">
        <f t="shared" si="50"/>
        <v>0</v>
      </c>
      <c r="M318" s="86">
        <f t="shared" si="51"/>
        <v>0</v>
      </c>
      <c r="N318" s="86">
        <f t="shared" si="52"/>
        <v>0</v>
      </c>
      <c r="O318" s="86">
        <f t="shared" si="53"/>
        <v>0</v>
      </c>
      <c r="P318" s="86">
        <f t="shared" si="54"/>
        <v>0</v>
      </c>
      <c r="Q318" s="2" t="s">
        <v>92</v>
      </c>
    </row>
    <row r="319" spans="1:17" x14ac:dyDescent="0.35">
      <c r="A319" s="4">
        <v>1710</v>
      </c>
      <c r="B319" s="3">
        <v>67.7</v>
      </c>
      <c r="C319" s="3"/>
      <c r="D319" s="2" t="s">
        <v>102</v>
      </c>
      <c r="E319" s="5"/>
      <c r="F319" s="5">
        <f t="shared" si="44"/>
        <v>0</v>
      </c>
      <c r="G319" s="5">
        <f t="shared" si="45"/>
        <v>0</v>
      </c>
      <c r="H319" s="5">
        <f t="shared" si="46"/>
        <v>0</v>
      </c>
      <c r="I319" s="5">
        <f t="shared" si="47"/>
        <v>0</v>
      </c>
      <c r="J319" s="5">
        <f t="shared" si="48"/>
        <v>0</v>
      </c>
      <c r="K319" s="5">
        <f t="shared" si="49"/>
        <v>0</v>
      </c>
      <c r="L319" s="5">
        <f t="shared" si="50"/>
        <v>0</v>
      </c>
      <c r="M319" s="86">
        <f t="shared" si="51"/>
        <v>0</v>
      </c>
      <c r="N319" s="86">
        <f t="shared" si="52"/>
        <v>0</v>
      </c>
      <c r="O319" s="86">
        <f t="shared" si="53"/>
        <v>0</v>
      </c>
      <c r="P319" s="86">
        <f t="shared" si="54"/>
        <v>0</v>
      </c>
      <c r="Q319" s="2" t="s">
        <v>92</v>
      </c>
    </row>
    <row r="320" spans="1:17" x14ac:dyDescent="0.35">
      <c r="A320" s="4">
        <v>1711</v>
      </c>
      <c r="B320" s="3">
        <v>68</v>
      </c>
      <c r="C320" s="3"/>
      <c r="D320" s="2" t="s">
        <v>102</v>
      </c>
      <c r="E320" s="5"/>
      <c r="F320" s="5">
        <f t="shared" si="44"/>
        <v>0</v>
      </c>
      <c r="G320" s="5">
        <f t="shared" si="45"/>
        <v>0</v>
      </c>
      <c r="H320" s="5">
        <f t="shared" si="46"/>
        <v>0</v>
      </c>
      <c r="I320" s="5">
        <f t="shared" si="47"/>
        <v>0</v>
      </c>
      <c r="J320" s="5">
        <f t="shared" si="48"/>
        <v>0</v>
      </c>
      <c r="K320" s="5">
        <f t="shared" si="49"/>
        <v>0</v>
      </c>
      <c r="L320" s="5">
        <f t="shared" si="50"/>
        <v>0</v>
      </c>
      <c r="M320" s="86">
        <f t="shared" si="51"/>
        <v>0</v>
      </c>
      <c r="N320" s="86">
        <f t="shared" si="52"/>
        <v>0</v>
      </c>
      <c r="O320" s="86">
        <f t="shared" si="53"/>
        <v>0</v>
      </c>
      <c r="P320" s="86">
        <f t="shared" si="54"/>
        <v>0</v>
      </c>
      <c r="Q320" s="2" t="s">
        <v>92</v>
      </c>
    </row>
    <row r="321" spans="1:17" x14ac:dyDescent="0.35">
      <c r="A321" s="4">
        <v>1712</v>
      </c>
      <c r="B321" s="3">
        <v>52.2</v>
      </c>
      <c r="C321" s="3"/>
      <c r="D321" s="2" t="s">
        <v>111</v>
      </c>
      <c r="E321" s="5"/>
      <c r="F321" s="5">
        <f t="shared" si="44"/>
        <v>0</v>
      </c>
      <c r="G321" s="5">
        <f t="shared" si="45"/>
        <v>0</v>
      </c>
      <c r="H321" s="5">
        <f t="shared" si="46"/>
        <v>0</v>
      </c>
      <c r="I321" s="5">
        <f t="shared" si="47"/>
        <v>0</v>
      </c>
      <c r="J321" s="5">
        <f t="shared" si="48"/>
        <v>0</v>
      </c>
      <c r="K321" s="5">
        <f t="shared" si="49"/>
        <v>0</v>
      </c>
      <c r="L321" s="5">
        <f t="shared" si="50"/>
        <v>0</v>
      </c>
      <c r="M321" s="86">
        <f t="shared" si="51"/>
        <v>0</v>
      </c>
      <c r="N321" s="86">
        <f t="shared" si="52"/>
        <v>0</v>
      </c>
      <c r="O321" s="86">
        <f t="shared" si="53"/>
        <v>0</v>
      </c>
      <c r="P321" s="86">
        <f t="shared" si="54"/>
        <v>0</v>
      </c>
      <c r="Q321" s="2" t="s">
        <v>150</v>
      </c>
    </row>
    <row r="322" spans="1:17" x14ac:dyDescent="0.35">
      <c r="A322" s="4" t="s">
        <v>42</v>
      </c>
      <c r="B322" s="3">
        <v>73.8</v>
      </c>
      <c r="C322" s="3"/>
      <c r="D322" s="2" t="s">
        <v>101</v>
      </c>
      <c r="E322" s="5"/>
      <c r="F322" s="5">
        <f t="shared" si="44"/>
        <v>0</v>
      </c>
      <c r="G322" s="5">
        <f t="shared" si="45"/>
        <v>0</v>
      </c>
      <c r="H322" s="5">
        <f t="shared" si="46"/>
        <v>0</v>
      </c>
      <c r="I322" s="5">
        <f t="shared" si="47"/>
        <v>0</v>
      </c>
      <c r="J322" s="5">
        <f t="shared" si="48"/>
        <v>0</v>
      </c>
      <c r="K322" s="5">
        <f t="shared" si="49"/>
        <v>0</v>
      </c>
      <c r="L322" s="5">
        <f t="shared" si="50"/>
        <v>0</v>
      </c>
      <c r="M322" s="86">
        <f t="shared" si="51"/>
        <v>0</v>
      </c>
      <c r="N322" s="86">
        <f t="shared" si="52"/>
        <v>0</v>
      </c>
      <c r="O322" s="86">
        <f t="shared" si="53"/>
        <v>0</v>
      </c>
      <c r="P322" s="86">
        <f t="shared" si="54"/>
        <v>0</v>
      </c>
      <c r="Q322" s="2" t="s">
        <v>92</v>
      </c>
    </row>
    <row r="323" spans="1:17" x14ac:dyDescent="0.35">
      <c r="A323" s="4" t="s">
        <v>63</v>
      </c>
      <c r="B323" s="3">
        <v>129.19999999999999</v>
      </c>
      <c r="C323" s="3"/>
      <c r="D323" s="2" t="s">
        <v>103</v>
      </c>
      <c r="E323" s="5"/>
      <c r="F323" s="5">
        <f t="shared" si="44"/>
        <v>0</v>
      </c>
      <c r="G323" s="5">
        <f t="shared" si="45"/>
        <v>0</v>
      </c>
      <c r="H323" s="5">
        <f t="shared" si="46"/>
        <v>0</v>
      </c>
      <c r="I323" s="5">
        <f t="shared" si="47"/>
        <v>0</v>
      </c>
      <c r="J323" s="5">
        <f t="shared" si="48"/>
        <v>0</v>
      </c>
      <c r="K323" s="5">
        <f t="shared" si="49"/>
        <v>0</v>
      </c>
      <c r="L323" s="5">
        <f t="shared" si="50"/>
        <v>0</v>
      </c>
      <c r="M323" s="86">
        <f t="shared" si="51"/>
        <v>0</v>
      </c>
      <c r="N323" s="86">
        <f t="shared" si="52"/>
        <v>0</v>
      </c>
      <c r="O323" s="86">
        <f t="shared" si="53"/>
        <v>0</v>
      </c>
      <c r="P323" s="86">
        <f t="shared" si="54"/>
        <v>0</v>
      </c>
      <c r="Q323" s="2" t="s">
        <v>93</v>
      </c>
    </row>
    <row r="324" spans="1:17" x14ac:dyDescent="0.35">
      <c r="A324" s="4">
        <v>1715</v>
      </c>
      <c r="B324" s="3">
        <v>70.8</v>
      </c>
      <c r="C324" s="3"/>
      <c r="D324" s="2" t="s">
        <v>104</v>
      </c>
      <c r="E324" s="5"/>
      <c r="F324" s="5">
        <f t="shared" si="44"/>
        <v>0</v>
      </c>
      <c r="G324" s="5">
        <f t="shared" si="45"/>
        <v>0</v>
      </c>
      <c r="H324" s="5">
        <f t="shared" si="46"/>
        <v>0</v>
      </c>
      <c r="I324" s="5">
        <f t="shared" si="47"/>
        <v>0</v>
      </c>
      <c r="J324" s="5">
        <f t="shared" si="48"/>
        <v>0</v>
      </c>
      <c r="K324" s="5">
        <f t="shared" si="49"/>
        <v>0</v>
      </c>
      <c r="L324" s="5">
        <f t="shared" si="50"/>
        <v>0</v>
      </c>
      <c r="M324" s="86">
        <f t="shared" si="51"/>
        <v>0</v>
      </c>
      <c r="N324" s="86">
        <f t="shared" si="52"/>
        <v>0</v>
      </c>
      <c r="O324" s="86">
        <f t="shared" si="53"/>
        <v>0</v>
      </c>
      <c r="P324" s="86">
        <f t="shared" si="54"/>
        <v>0</v>
      </c>
      <c r="Q324" s="2" t="s">
        <v>92</v>
      </c>
    </row>
    <row r="325" spans="1:17" x14ac:dyDescent="0.35">
      <c r="A325" s="4">
        <v>1716</v>
      </c>
      <c r="B325" s="3">
        <v>70.8</v>
      </c>
      <c r="C325" s="3"/>
      <c r="D325" s="2" t="s">
        <v>104</v>
      </c>
      <c r="E325" s="5"/>
      <c r="F325" s="5">
        <f t="shared" si="44"/>
        <v>0</v>
      </c>
      <c r="G325" s="5">
        <f t="shared" si="45"/>
        <v>0</v>
      </c>
      <c r="H325" s="5">
        <f t="shared" si="46"/>
        <v>0</v>
      </c>
      <c r="I325" s="5">
        <f t="shared" si="47"/>
        <v>0</v>
      </c>
      <c r="J325" s="5">
        <f t="shared" si="48"/>
        <v>0</v>
      </c>
      <c r="K325" s="5">
        <f t="shared" si="49"/>
        <v>0</v>
      </c>
      <c r="L325" s="5">
        <f t="shared" si="50"/>
        <v>0</v>
      </c>
      <c r="M325" s="86">
        <f t="shared" si="51"/>
        <v>0</v>
      </c>
      <c r="N325" s="86">
        <f t="shared" si="52"/>
        <v>0</v>
      </c>
      <c r="O325" s="86">
        <f t="shared" si="53"/>
        <v>0</v>
      </c>
      <c r="P325" s="86">
        <f t="shared" si="54"/>
        <v>0</v>
      </c>
      <c r="Q325" s="2" t="s">
        <v>92</v>
      </c>
    </row>
    <row r="326" spans="1:17" x14ac:dyDescent="0.35">
      <c r="A326" s="4">
        <v>1717</v>
      </c>
      <c r="B326" s="3">
        <v>70.8</v>
      </c>
      <c r="C326" s="3"/>
      <c r="D326" s="2" t="s">
        <v>104</v>
      </c>
      <c r="E326" s="5"/>
      <c r="F326" s="5">
        <f t="shared" ref="F326:F389" si="55">E326*$W$3</f>
        <v>0</v>
      </c>
      <c r="G326" s="5">
        <f t="shared" ref="G326:G389" si="56">F326*($G$1-$F$3)*$J$1/365</f>
        <v>0</v>
      </c>
      <c r="H326" s="5">
        <f t="shared" ref="H326:H389" si="57">E326*$W$4</f>
        <v>0</v>
      </c>
      <c r="I326" s="5">
        <f t="shared" ref="I326:I389" si="58">H326*($G$1-$H$3)*$J$1/365</f>
        <v>0</v>
      </c>
      <c r="J326" s="5">
        <f t="shared" ref="J326:J389" si="59">E326*$W$5</f>
        <v>0</v>
      </c>
      <c r="K326" s="5">
        <f t="shared" ref="K326:K389" si="60">J326*($G$1-$J$3)*$J$1/365</f>
        <v>0</v>
      </c>
      <c r="L326" s="5">
        <f t="shared" ref="L326:L389" si="61">E326*$W$6</f>
        <v>0</v>
      </c>
      <c r="M326" s="86">
        <f t="shared" ref="M326:M389" si="62">L326*($G$1-$L$3)*$J$1/365</f>
        <v>0</v>
      </c>
      <c r="N326" s="86">
        <f t="shared" ref="N326:N389" si="63">(F326+H326+J326+L326)*2%</f>
        <v>0</v>
      </c>
      <c r="O326" s="86">
        <f t="shared" ref="O326:O389" si="64">G326+I326+K326+M326</f>
        <v>0</v>
      </c>
      <c r="P326" s="86">
        <f t="shared" ref="P326:P389" si="65">N326+O326</f>
        <v>0</v>
      </c>
      <c r="Q326" s="2" t="s">
        <v>92</v>
      </c>
    </row>
    <row r="327" spans="1:17" x14ac:dyDescent="0.35">
      <c r="A327" s="4">
        <v>1718</v>
      </c>
      <c r="B327" s="3">
        <v>70.8</v>
      </c>
      <c r="C327" s="3"/>
      <c r="D327" s="2" t="s">
        <v>104</v>
      </c>
      <c r="E327" s="5"/>
      <c r="F327" s="5">
        <f t="shared" si="55"/>
        <v>0</v>
      </c>
      <c r="G327" s="5">
        <f t="shared" si="56"/>
        <v>0</v>
      </c>
      <c r="H327" s="5">
        <f t="shared" si="57"/>
        <v>0</v>
      </c>
      <c r="I327" s="5">
        <f t="shared" si="58"/>
        <v>0</v>
      </c>
      <c r="J327" s="5">
        <f t="shared" si="59"/>
        <v>0</v>
      </c>
      <c r="K327" s="5">
        <f t="shared" si="60"/>
        <v>0</v>
      </c>
      <c r="L327" s="5">
        <f t="shared" si="61"/>
        <v>0</v>
      </c>
      <c r="M327" s="86">
        <f t="shared" si="62"/>
        <v>0</v>
      </c>
      <c r="N327" s="86">
        <f t="shared" si="63"/>
        <v>0</v>
      </c>
      <c r="O327" s="86">
        <f t="shared" si="64"/>
        <v>0</v>
      </c>
      <c r="P327" s="86">
        <f t="shared" si="65"/>
        <v>0</v>
      </c>
      <c r="Q327" s="2" t="s">
        <v>92</v>
      </c>
    </row>
    <row r="328" spans="1:17" x14ac:dyDescent="0.35">
      <c r="A328" s="4">
        <v>1719</v>
      </c>
      <c r="B328" s="3">
        <v>46.5</v>
      </c>
      <c r="C328" s="3"/>
      <c r="D328" s="2" t="s">
        <v>105</v>
      </c>
      <c r="E328" s="5"/>
      <c r="F328" s="5">
        <f t="shared" si="55"/>
        <v>0</v>
      </c>
      <c r="G328" s="5">
        <f t="shared" si="56"/>
        <v>0</v>
      </c>
      <c r="H328" s="5">
        <f t="shared" si="57"/>
        <v>0</v>
      </c>
      <c r="I328" s="5">
        <f t="shared" si="58"/>
        <v>0</v>
      </c>
      <c r="J328" s="5">
        <f t="shared" si="59"/>
        <v>0</v>
      </c>
      <c r="K328" s="5">
        <f t="shared" si="60"/>
        <v>0</v>
      </c>
      <c r="L328" s="5">
        <f t="shared" si="61"/>
        <v>0</v>
      </c>
      <c r="M328" s="86">
        <f t="shared" si="62"/>
        <v>0</v>
      </c>
      <c r="N328" s="86">
        <f t="shared" si="63"/>
        <v>0</v>
      </c>
      <c r="O328" s="86">
        <f t="shared" si="64"/>
        <v>0</v>
      </c>
      <c r="P328" s="86">
        <f t="shared" si="65"/>
        <v>0</v>
      </c>
      <c r="Q328" s="2" t="s">
        <v>150</v>
      </c>
    </row>
    <row r="329" spans="1:17" x14ac:dyDescent="0.35">
      <c r="A329" s="4">
        <v>1720</v>
      </c>
      <c r="B329" s="3">
        <v>30.3</v>
      </c>
      <c r="C329" s="3"/>
      <c r="D329" s="2" t="s">
        <v>106</v>
      </c>
      <c r="E329" s="5"/>
      <c r="F329" s="5">
        <f t="shared" si="55"/>
        <v>0</v>
      </c>
      <c r="G329" s="5">
        <f t="shared" si="56"/>
        <v>0</v>
      </c>
      <c r="H329" s="5">
        <f t="shared" si="57"/>
        <v>0</v>
      </c>
      <c r="I329" s="5">
        <f t="shared" si="58"/>
        <v>0</v>
      </c>
      <c r="J329" s="5">
        <f t="shared" si="59"/>
        <v>0</v>
      </c>
      <c r="K329" s="5">
        <f t="shared" si="60"/>
        <v>0</v>
      </c>
      <c r="L329" s="5">
        <f t="shared" si="61"/>
        <v>0</v>
      </c>
      <c r="M329" s="86">
        <f t="shared" si="62"/>
        <v>0</v>
      </c>
      <c r="N329" s="86">
        <f t="shared" si="63"/>
        <v>0</v>
      </c>
      <c r="O329" s="86">
        <f t="shared" si="64"/>
        <v>0</v>
      </c>
      <c r="P329" s="86">
        <f t="shared" si="65"/>
        <v>0</v>
      </c>
      <c r="Q329" s="2" t="s">
        <v>149</v>
      </c>
    </row>
    <row r="330" spans="1:17" x14ac:dyDescent="0.35">
      <c r="A330" s="4">
        <v>1721</v>
      </c>
      <c r="B330" s="3">
        <v>66</v>
      </c>
      <c r="C330" s="3"/>
      <c r="D330" s="2" t="s">
        <v>107</v>
      </c>
      <c r="E330" s="5"/>
      <c r="F330" s="5">
        <f t="shared" si="55"/>
        <v>0</v>
      </c>
      <c r="G330" s="5">
        <f t="shared" si="56"/>
        <v>0</v>
      </c>
      <c r="H330" s="5">
        <f t="shared" si="57"/>
        <v>0</v>
      </c>
      <c r="I330" s="5">
        <f t="shared" si="58"/>
        <v>0</v>
      </c>
      <c r="J330" s="5">
        <f t="shared" si="59"/>
        <v>0</v>
      </c>
      <c r="K330" s="5">
        <f t="shared" si="60"/>
        <v>0</v>
      </c>
      <c r="L330" s="5">
        <f t="shared" si="61"/>
        <v>0</v>
      </c>
      <c r="M330" s="86">
        <f t="shared" si="62"/>
        <v>0</v>
      </c>
      <c r="N330" s="86">
        <f t="shared" si="63"/>
        <v>0</v>
      </c>
      <c r="O330" s="86">
        <f t="shared" si="64"/>
        <v>0</v>
      </c>
      <c r="P330" s="86">
        <f t="shared" si="65"/>
        <v>0</v>
      </c>
      <c r="Q330" s="2" t="s">
        <v>151</v>
      </c>
    </row>
    <row r="331" spans="1:17" x14ac:dyDescent="0.35">
      <c r="A331" s="4">
        <v>1722</v>
      </c>
      <c r="B331" s="3">
        <v>70.8</v>
      </c>
      <c r="C331" s="3"/>
      <c r="D331" s="2" t="s">
        <v>104</v>
      </c>
      <c r="E331" s="5"/>
      <c r="F331" s="5">
        <f t="shared" si="55"/>
        <v>0</v>
      </c>
      <c r="G331" s="5">
        <f t="shared" si="56"/>
        <v>0</v>
      </c>
      <c r="H331" s="5">
        <f t="shared" si="57"/>
        <v>0</v>
      </c>
      <c r="I331" s="5">
        <f t="shared" si="58"/>
        <v>0</v>
      </c>
      <c r="J331" s="5">
        <f t="shared" si="59"/>
        <v>0</v>
      </c>
      <c r="K331" s="5">
        <f t="shared" si="60"/>
        <v>0</v>
      </c>
      <c r="L331" s="5">
        <f t="shared" si="61"/>
        <v>0</v>
      </c>
      <c r="M331" s="86">
        <f t="shared" si="62"/>
        <v>0</v>
      </c>
      <c r="N331" s="86">
        <f t="shared" si="63"/>
        <v>0</v>
      </c>
      <c r="O331" s="86">
        <f t="shared" si="64"/>
        <v>0</v>
      </c>
      <c r="P331" s="86">
        <f t="shared" si="65"/>
        <v>0</v>
      </c>
      <c r="Q331" s="2" t="s">
        <v>92</v>
      </c>
    </row>
    <row r="332" spans="1:17" x14ac:dyDescent="0.35">
      <c r="A332" s="4">
        <v>1723</v>
      </c>
      <c r="B332" s="3">
        <v>70.8</v>
      </c>
      <c r="C332" s="3"/>
      <c r="D332" s="2" t="s">
        <v>104</v>
      </c>
      <c r="E332" s="5"/>
      <c r="F332" s="5">
        <f t="shared" si="55"/>
        <v>0</v>
      </c>
      <c r="G332" s="5">
        <f t="shared" si="56"/>
        <v>0</v>
      </c>
      <c r="H332" s="5">
        <f t="shared" si="57"/>
        <v>0</v>
      </c>
      <c r="I332" s="5">
        <f t="shared" si="58"/>
        <v>0</v>
      </c>
      <c r="J332" s="5">
        <f t="shared" si="59"/>
        <v>0</v>
      </c>
      <c r="K332" s="5">
        <f t="shared" si="60"/>
        <v>0</v>
      </c>
      <c r="L332" s="5">
        <f t="shared" si="61"/>
        <v>0</v>
      </c>
      <c r="M332" s="86">
        <f t="shared" si="62"/>
        <v>0</v>
      </c>
      <c r="N332" s="86">
        <f t="shared" si="63"/>
        <v>0</v>
      </c>
      <c r="O332" s="86">
        <f t="shared" si="64"/>
        <v>0</v>
      </c>
      <c r="P332" s="86">
        <f t="shared" si="65"/>
        <v>0</v>
      </c>
      <c r="Q332" s="2" t="s">
        <v>92</v>
      </c>
    </row>
    <row r="333" spans="1:17" x14ac:dyDescent="0.35">
      <c r="A333" s="4">
        <v>1724</v>
      </c>
      <c r="B333" s="3">
        <v>70.8</v>
      </c>
      <c r="C333" s="3"/>
      <c r="D333" s="2" t="s">
        <v>104</v>
      </c>
      <c r="E333" s="5"/>
      <c r="F333" s="5">
        <f t="shared" si="55"/>
        <v>0</v>
      </c>
      <c r="G333" s="5">
        <f t="shared" si="56"/>
        <v>0</v>
      </c>
      <c r="H333" s="5">
        <f t="shared" si="57"/>
        <v>0</v>
      </c>
      <c r="I333" s="5">
        <f t="shared" si="58"/>
        <v>0</v>
      </c>
      <c r="J333" s="5">
        <f t="shared" si="59"/>
        <v>0</v>
      </c>
      <c r="K333" s="5">
        <f t="shared" si="60"/>
        <v>0</v>
      </c>
      <c r="L333" s="5">
        <f t="shared" si="61"/>
        <v>0</v>
      </c>
      <c r="M333" s="86">
        <f t="shared" si="62"/>
        <v>0</v>
      </c>
      <c r="N333" s="86">
        <f t="shared" si="63"/>
        <v>0</v>
      </c>
      <c r="O333" s="86">
        <f t="shared" si="64"/>
        <v>0</v>
      </c>
      <c r="P333" s="86">
        <f t="shared" si="65"/>
        <v>0</v>
      </c>
      <c r="Q333" s="2" t="s">
        <v>92</v>
      </c>
    </row>
    <row r="334" spans="1:17" x14ac:dyDescent="0.35">
      <c r="A334" s="4">
        <v>1725</v>
      </c>
      <c r="B334" s="3">
        <v>70.7</v>
      </c>
      <c r="C334" s="3"/>
      <c r="D334" s="2" t="s">
        <v>104</v>
      </c>
      <c r="E334" s="5"/>
      <c r="F334" s="5">
        <f t="shared" si="55"/>
        <v>0</v>
      </c>
      <c r="G334" s="5">
        <f t="shared" si="56"/>
        <v>0</v>
      </c>
      <c r="H334" s="5">
        <f t="shared" si="57"/>
        <v>0</v>
      </c>
      <c r="I334" s="5">
        <f t="shared" si="58"/>
        <v>0</v>
      </c>
      <c r="J334" s="5">
        <f t="shared" si="59"/>
        <v>0</v>
      </c>
      <c r="K334" s="5">
        <f t="shared" si="60"/>
        <v>0</v>
      </c>
      <c r="L334" s="5">
        <f t="shared" si="61"/>
        <v>0</v>
      </c>
      <c r="M334" s="86">
        <f t="shared" si="62"/>
        <v>0</v>
      </c>
      <c r="N334" s="86">
        <f t="shared" si="63"/>
        <v>0</v>
      </c>
      <c r="O334" s="86">
        <f t="shared" si="64"/>
        <v>0</v>
      </c>
      <c r="P334" s="86">
        <f t="shared" si="65"/>
        <v>0</v>
      </c>
      <c r="Q334" s="2" t="s">
        <v>92</v>
      </c>
    </row>
    <row r="335" spans="1:17" x14ac:dyDescent="0.35">
      <c r="A335" s="4">
        <v>1726</v>
      </c>
      <c r="B335" s="3">
        <v>70.8</v>
      </c>
      <c r="C335" s="3"/>
      <c r="D335" s="2" t="s">
        <v>104</v>
      </c>
      <c r="E335" s="5">
        <v>3019245360</v>
      </c>
      <c r="F335" s="5">
        <f t="shared" si="55"/>
        <v>150962268</v>
      </c>
      <c r="G335" s="5">
        <f t="shared" si="56"/>
        <v>27148392.524712332</v>
      </c>
      <c r="H335" s="5">
        <f t="shared" si="57"/>
        <v>603849072</v>
      </c>
      <c r="I335" s="5">
        <f t="shared" si="58"/>
        <v>102439272.70750685</v>
      </c>
      <c r="J335" s="5">
        <f t="shared" si="59"/>
        <v>1207698144</v>
      </c>
      <c r="K335" s="5">
        <f t="shared" si="60"/>
        <v>144923777.28</v>
      </c>
      <c r="L335" s="5">
        <f t="shared" si="61"/>
        <v>150962268</v>
      </c>
      <c r="M335" s="86">
        <f t="shared" si="62"/>
        <v>9032920.3647123277</v>
      </c>
      <c r="N335" s="86">
        <f t="shared" si="63"/>
        <v>42269435.039999999</v>
      </c>
      <c r="O335" s="86">
        <f t="shared" si="64"/>
        <v>283544362.87693155</v>
      </c>
      <c r="P335" s="86">
        <f t="shared" si="65"/>
        <v>325813797.91693157</v>
      </c>
      <c r="Q335" s="2" t="s">
        <v>92</v>
      </c>
    </row>
    <row r="336" spans="1:17" x14ac:dyDescent="0.35">
      <c r="A336" s="4">
        <v>1801</v>
      </c>
      <c r="B336" s="3">
        <v>102.7</v>
      </c>
      <c r="C336" s="3"/>
      <c r="D336" s="2" t="s">
        <v>96</v>
      </c>
      <c r="E336" s="5"/>
      <c r="F336" s="5">
        <f t="shared" si="55"/>
        <v>0</v>
      </c>
      <c r="G336" s="5">
        <f t="shared" si="56"/>
        <v>0</v>
      </c>
      <c r="H336" s="5">
        <f t="shared" si="57"/>
        <v>0</v>
      </c>
      <c r="I336" s="5">
        <f t="shared" si="58"/>
        <v>0</v>
      </c>
      <c r="J336" s="5">
        <f t="shared" si="59"/>
        <v>0</v>
      </c>
      <c r="K336" s="5">
        <f t="shared" si="60"/>
        <v>0</v>
      </c>
      <c r="L336" s="5">
        <f t="shared" si="61"/>
        <v>0</v>
      </c>
      <c r="M336" s="86">
        <f t="shared" si="62"/>
        <v>0</v>
      </c>
      <c r="N336" s="86">
        <f t="shared" si="63"/>
        <v>0</v>
      </c>
      <c r="O336" s="86">
        <f t="shared" si="64"/>
        <v>0</v>
      </c>
      <c r="P336" s="86">
        <f t="shared" si="65"/>
        <v>0</v>
      </c>
      <c r="Q336" s="2" t="s">
        <v>93</v>
      </c>
    </row>
    <row r="337" spans="1:17" x14ac:dyDescent="0.35">
      <c r="A337" s="4">
        <v>1802</v>
      </c>
      <c r="B337" s="3">
        <v>31.9</v>
      </c>
      <c r="C337" s="3"/>
      <c r="D337" s="2" t="s">
        <v>97</v>
      </c>
      <c r="E337" s="5"/>
      <c r="F337" s="5">
        <f t="shared" si="55"/>
        <v>0</v>
      </c>
      <c r="G337" s="5">
        <f t="shared" si="56"/>
        <v>0</v>
      </c>
      <c r="H337" s="5">
        <f t="shared" si="57"/>
        <v>0</v>
      </c>
      <c r="I337" s="5">
        <f t="shared" si="58"/>
        <v>0</v>
      </c>
      <c r="J337" s="5">
        <f t="shared" si="59"/>
        <v>0</v>
      </c>
      <c r="K337" s="5">
        <f t="shared" si="60"/>
        <v>0</v>
      </c>
      <c r="L337" s="5">
        <f t="shared" si="61"/>
        <v>0</v>
      </c>
      <c r="M337" s="86">
        <f t="shared" si="62"/>
        <v>0</v>
      </c>
      <c r="N337" s="86">
        <f t="shared" si="63"/>
        <v>0</v>
      </c>
      <c r="O337" s="86">
        <f t="shared" si="64"/>
        <v>0</v>
      </c>
      <c r="P337" s="86">
        <f t="shared" si="65"/>
        <v>0</v>
      </c>
      <c r="Q337" s="2" t="s">
        <v>149</v>
      </c>
    </row>
    <row r="338" spans="1:17" x14ac:dyDescent="0.35">
      <c r="A338" s="4">
        <v>1803</v>
      </c>
      <c r="B338" s="3">
        <v>31.9</v>
      </c>
      <c r="C338" s="3"/>
      <c r="D338" s="2" t="s">
        <v>97</v>
      </c>
      <c r="E338" s="5"/>
      <c r="F338" s="5">
        <f t="shared" si="55"/>
        <v>0</v>
      </c>
      <c r="G338" s="5">
        <f t="shared" si="56"/>
        <v>0</v>
      </c>
      <c r="H338" s="5">
        <f t="shared" si="57"/>
        <v>0</v>
      </c>
      <c r="I338" s="5">
        <f t="shared" si="58"/>
        <v>0</v>
      </c>
      <c r="J338" s="5">
        <f t="shared" si="59"/>
        <v>0</v>
      </c>
      <c r="K338" s="5">
        <f t="shared" si="60"/>
        <v>0</v>
      </c>
      <c r="L338" s="5">
        <f t="shared" si="61"/>
        <v>0</v>
      </c>
      <c r="M338" s="86">
        <f t="shared" si="62"/>
        <v>0</v>
      </c>
      <c r="N338" s="86">
        <f t="shared" si="63"/>
        <v>0</v>
      </c>
      <c r="O338" s="86">
        <f t="shared" si="64"/>
        <v>0</v>
      </c>
      <c r="P338" s="86">
        <f t="shared" si="65"/>
        <v>0</v>
      </c>
      <c r="Q338" s="2" t="s">
        <v>149</v>
      </c>
    </row>
    <row r="339" spans="1:17" x14ac:dyDescent="0.35">
      <c r="A339" s="4">
        <v>1804</v>
      </c>
      <c r="B339" s="3">
        <v>36.5</v>
      </c>
      <c r="C339" s="3"/>
      <c r="D339" s="2" t="s">
        <v>98</v>
      </c>
      <c r="E339" s="5"/>
      <c r="F339" s="5">
        <f t="shared" si="55"/>
        <v>0</v>
      </c>
      <c r="G339" s="5">
        <f t="shared" si="56"/>
        <v>0</v>
      </c>
      <c r="H339" s="5">
        <f t="shared" si="57"/>
        <v>0</v>
      </c>
      <c r="I339" s="5">
        <f t="shared" si="58"/>
        <v>0</v>
      </c>
      <c r="J339" s="5">
        <f t="shared" si="59"/>
        <v>0</v>
      </c>
      <c r="K339" s="5">
        <f t="shared" si="60"/>
        <v>0</v>
      </c>
      <c r="L339" s="5">
        <f t="shared" si="61"/>
        <v>0</v>
      </c>
      <c r="M339" s="86">
        <f t="shared" si="62"/>
        <v>0</v>
      </c>
      <c r="N339" s="86">
        <f t="shared" si="63"/>
        <v>0</v>
      </c>
      <c r="O339" s="86">
        <f t="shared" si="64"/>
        <v>0</v>
      </c>
      <c r="P339" s="86">
        <f t="shared" si="65"/>
        <v>0</v>
      </c>
      <c r="Q339" s="2" t="s">
        <v>149</v>
      </c>
    </row>
    <row r="340" spans="1:17" x14ac:dyDescent="0.35">
      <c r="A340" s="4">
        <v>1805</v>
      </c>
      <c r="B340" s="3">
        <v>107.2</v>
      </c>
      <c r="C340" s="3"/>
      <c r="D340" s="2" t="s">
        <v>99</v>
      </c>
      <c r="E340" s="5"/>
      <c r="F340" s="5">
        <f t="shared" si="55"/>
        <v>0</v>
      </c>
      <c r="G340" s="5">
        <f t="shared" si="56"/>
        <v>0</v>
      </c>
      <c r="H340" s="5">
        <f t="shared" si="57"/>
        <v>0</v>
      </c>
      <c r="I340" s="5">
        <f t="shared" si="58"/>
        <v>0</v>
      </c>
      <c r="J340" s="5">
        <f t="shared" si="59"/>
        <v>0</v>
      </c>
      <c r="K340" s="5">
        <f t="shared" si="60"/>
        <v>0</v>
      </c>
      <c r="L340" s="5">
        <f t="shared" si="61"/>
        <v>0</v>
      </c>
      <c r="M340" s="86">
        <f t="shared" si="62"/>
        <v>0</v>
      </c>
      <c r="N340" s="86">
        <f t="shared" si="63"/>
        <v>0</v>
      </c>
      <c r="O340" s="86">
        <f t="shared" si="64"/>
        <v>0</v>
      </c>
      <c r="P340" s="86">
        <f t="shared" si="65"/>
        <v>0</v>
      </c>
      <c r="Q340" s="2" t="s">
        <v>93</v>
      </c>
    </row>
    <row r="341" spans="1:17" x14ac:dyDescent="0.35">
      <c r="A341" s="4">
        <v>1806</v>
      </c>
      <c r="B341" s="3">
        <v>48.6</v>
      </c>
      <c r="C341" s="3"/>
      <c r="D341" s="2" t="s">
        <v>100</v>
      </c>
      <c r="E341" s="5"/>
      <c r="F341" s="5">
        <f t="shared" si="55"/>
        <v>0</v>
      </c>
      <c r="G341" s="5">
        <f t="shared" si="56"/>
        <v>0</v>
      </c>
      <c r="H341" s="5">
        <f t="shared" si="57"/>
        <v>0</v>
      </c>
      <c r="I341" s="5">
        <f t="shared" si="58"/>
        <v>0</v>
      </c>
      <c r="J341" s="5">
        <f t="shared" si="59"/>
        <v>0</v>
      </c>
      <c r="K341" s="5">
        <f t="shared" si="60"/>
        <v>0</v>
      </c>
      <c r="L341" s="5">
        <f t="shared" si="61"/>
        <v>0</v>
      </c>
      <c r="M341" s="86">
        <f t="shared" si="62"/>
        <v>0</v>
      </c>
      <c r="N341" s="86">
        <f t="shared" si="63"/>
        <v>0</v>
      </c>
      <c r="O341" s="86">
        <f t="shared" si="64"/>
        <v>0</v>
      </c>
      <c r="P341" s="86">
        <f t="shared" si="65"/>
        <v>0</v>
      </c>
      <c r="Q341" s="2" t="s">
        <v>150</v>
      </c>
    </row>
    <row r="342" spans="1:17" x14ac:dyDescent="0.35">
      <c r="A342" s="4">
        <v>1807</v>
      </c>
      <c r="B342" s="3">
        <v>73.8</v>
      </c>
      <c r="C342" s="3"/>
      <c r="D342" s="2" t="s">
        <v>101</v>
      </c>
      <c r="E342" s="5"/>
      <c r="F342" s="5">
        <f t="shared" si="55"/>
        <v>0</v>
      </c>
      <c r="G342" s="5">
        <f t="shared" si="56"/>
        <v>0</v>
      </c>
      <c r="H342" s="5">
        <f t="shared" si="57"/>
        <v>0</v>
      </c>
      <c r="I342" s="5">
        <f t="shared" si="58"/>
        <v>0</v>
      </c>
      <c r="J342" s="5">
        <f t="shared" si="59"/>
        <v>0</v>
      </c>
      <c r="K342" s="5">
        <f t="shared" si="60"/>
        <v>0</v>
      </c>
      <c r="L342" s="5">
        <f t="shared" si="61"/>
        <v>0</v>
      </c>
      <c r="M342" s="86">
        <f t="shared" si="62"/>
        <v>0</v>
      </c>
      <c r="N342" s="86">
        <f t="shared" si="63"/>
        <v>0</v>
      </c>
      <c r="O342" s="86">
        <f t="shared" si="64"/>
        <v>0</v>
      </c>
      <c r="P342" s="86">
        <f t="shared" si="65"/>
        <v>0</v>
      </c>
      <c r="Q342" s="2" t="s">
        <v>92</v>
      </c>
    </row>
    <row r="343" spans="1:17" x14ac:dyDescent="0.35">
      <c r="A343" s="4">
        <v>1808</v>
      </c>
      <c r="B343" s="3">
        <v>73.8</v>
      </c>
      <c r="C343" s="3"/>
      <c r="D343" s="2" t="s">
        <v>101</v>
      </c>
      <c r="E343" s="5"/>
      <c r="F343" s="5">
        <f t="shared" si="55"/>
        <v>0</v>
      </c>
      <c r="G343" s="5">
        <f t="shared" si="56"/>
        <v>0</v>
      </c>
      <c r="H343" s="5">
        <f t="shared" si="57"/>
        <v>0</v>
      </c>
      <c r="I343" s="5">
        <f t="shared" si="58"/>
        <v>0</v>
      </c>
      <c r="J343" s="5">
        <f t="shared" si="59"/>
        <v>0</v>
      </c>
      <c r="K343" s="5">
        <f t="shared" si="60"/>
        <v>0</v>
      </c>
      <c r="L343" s="5">
        <f t="shared" si="61"/>
        <v>0</v>
      </c>
      <c r="M343" s="86">
        <f t="shared" si="62"/>
        <v>0</v>
      </c>
      <c r="N343" s="86">
        <f t="shared" si="63"/>
        <v>0</v>
      </c>
      <c r="O343" s="86">
        <f t="shared" si="64"/>
        <v>0</v>
      </c>
      <c r="P343" s="86">
        <f t="shared" si="65"/>
        <v>0</v>
      </c>
      <c r="Q343" s="2" t="s">
        <v>92</v>
      </c>
    </row>
    <row r="344" spans="1:17" x14ac:dyDescent="0.35">
      <c r="A344" s="4">
        <v>1809</v>
      </c>
      <c r="B344" s="3">
        <v>73.8</v>
      </c>
      <c r="C344" s="3"/>
      <c r="D344" s="2" t="s">
        <v>101</v>
      </c>
      <c r="E344" s="5"/>
      <c r="F344" s="5">
        <f t="shared" si="55"/>
        <v>0</v>
      </c>
      <c r="G344" s="5">
        <f t="shared" si="56"/>
        <v>0</v>
      </c>
      <c r="H344" s="5">
        <f t="shared" si="57"/>
        <v>0</v>
      </c>
      <c r="I344" s="5">
        <f t="shared" si="58"/>
        <v>0</v>
      </c>
      <c r="J344" s="5">
        <f t="shared" si="59"/>
        <v>0</v>
      </c>
      <c r="K344" s="5">
        <f t="shared" si="60"/>
        <v>0</v>
      </c>
      <c r="L344" s="5">
        <f t="shared" si="61"/>
        <v>0</v>
      </c>
      <c r="M344" s="86">
        <f t="shared" si="62"/>
        <v>0</v>
      </c>
      <c r="N344" s="86">
        <f t="shared" si="63"/>
        <v>0</v>
      </c>
      <c r="O344" s="86">
        <f t="shared" si="64"/>
        <v>0</v>
      </c>
      <c r="P344" s="86">
        <f t="shared" si="65"/>
        <v>0</v>
      </c>
      <c r="Q344" s="2" t="s">
        <v>92</v>
      </c>
    </row>
    <row r="345" spans="1:17" x14ac:dyDescent="0.35">
      <c r="A345" s="4">
        <v>1810</v>
      </c>
      <c r="B345" s="3">
        <v>67.7</v>
      </c>
      <c r="C345" s="3"/>
      <c r="D345" s="2" t="s">
        <v>102</v>
      </c>
      <c r="E345" s="5"/>
      <c r="F345" s="5">
        <f t="shared" si="55"/>
        <v>0</v>
      </c>
      <c r="G345" s="5">
        <f t="shared" si="56"/>
        <v>0</v>
      </c>
      <c r="H345" s="5">
        <f t="shared" si="57"/>
        <v>0</v>
      </c>
      <c r="I345" s="5">
        <f t="shared" si="58"/>
        <v>0</v>
      </c>
      <c r="J345" s="5">
        <f t="shared" si="59"/>
        <v>0</v>
      </c>
      <c r="K345" s="5">
        <f t="shared" si="60"/>
        <v>0</v>
      </c>
      <c r="L345" s="5">
        <f t="shared" si="61"/>
        <v>0</v>
      </c>
      <c r="M345" s="86">
        <f t="shared" si="62"/>
        <v>0</v>
      </c>
      <c r="N345" s="86">
        <f t="shared" si="63"/>
        <v>0</v>
      </c>
      <c r="O345" s="86">
        <f t="shared" si="64"/>
        <v>0</v>
      </c>
      <c r="P345" s="86">
        <f t="shared" si="65"/>
        <v>0</v>
      </c>
      <c r="Q345" s="2" t="s">
        <v>92</v>
      </c>
    </row>
    <row r="346" spans="1:17" x14ac:dyDescent="0.35">
      <c r="A346" s="4">
        <v>1811</v>
      </c>
      <c r="B346" s="3">
        <v>68</v>
      </c>
      <c r="C346" s="3"/>
      <c r="D346" s="2" t="s">
        <v>102</v>
      </c>
      <c r="E346" s="5"/>
      <c r="F346" s="5">
        <f t="shared" si="55"/>
        <v>0</v>
      </c>
      <c r="G346" s="5">
        <f t="shared" si="56"/>
        <v>0</v>
      </c>
      <c r="H346" s="5">
        <f t="shared" si="57"/>
        <v>0</v>
      </c>
      <c r="I346" s="5">
        <f t="shared" si="58"/>
        <v>0</v>
      </c>
      <c r="J346" s="5">
        <f t="shared" si="59"/>
        <v>0</v>
      </c>
      <c r="K346" s="5">
        <f t="shared" si="60"/>
        <v>0</v>
      </c>
      <c r="L346" s="5">
        <f t="shared" si="61"/>
        <v>0</v>
      </c>
      <c r="M346" s="86">
        <f t="shared" si="62"/>
        <v>0</v>
      </c>
      <c r="N346" s="86">
        <f t="shared" si="63"/>
        <v>0</v>
      </c>
      <c r="O346" s="86">
        <f t="shared" si="64"/>
        <v>0</v>
      </c>
      <c r="P346" s="86">
        <f t="shared" si="65"/>
        <v>0</v>
      </c>
      <c r="Q346" s="2" t="s">
        <v>92</v>
      </c>
    </row>
    <row r="347" spans="1:17" x14ac:dyDescent="0.35">
      <c r="A347" s="4">
        <v>1812</v>
      </c>
      <c r="B347" s="3">
        <v>52.2</v>
      </c>
      <c r="C347" s="3"/>
      <c r="D347" s="2" t="s">
        <v>111</v>
      </c>
      <c r="E347" s="5"/>
      <c r="F347" s="5">
        <f t="shared" si="55"/>
        <v>0</v>
      </c>
      <c r="G347" s="5">
        <f t="shared" si="56"/>
        <v>0</v>
      </c>
      <c r="H347" s="5">
        <f t="shared" si="57"/>
        <v>0</v>
      </c>
      <c r="I347" s="5">
        <f t="shared" si="58"/>
        <v>0</v>
      </c>
      <c r="J347" s="5">
        <f t="shared" si="59"/>
        <v>0</v>
      </c>
      <c r="K347" s="5">
        <f t="shared" si="60"/>
        <v>0</v>
      </c>
      <c r="L347" s="5">
        <f t="shared" si="61"/>
        <v>0</v>
      </c>
      <c r="M347" s="86">
        <f t="shared" si="62"/>
        <v>0</v>
      </c>
      <c r="N347" s="86">
        <f t="shared" si="63"/>
        <v>0</v>
      </c>
      <c r="O347" s="86">
        <f t="shared" si="64"/>
        <v>0</v>
      </c>
      <c r="P347" s="86">
        <f t="shared" si="65"/>
        <v>0</v>
      </c>
      <c r="Q347" s="2" t="s">
        <v>150</v>
      </c>
    </row>
    <row r="348" spans="1:17" x14ac:dyDescent="0.35">
      <c r="A348" s="4" t="s">
        <v>41</v>
      </c>
      <c r="B348" s="3">
        <v>73.8</v>
      </c>
      <c r="C348" s="3"/>
      <c r="D348" s="2" t="s">
        <v>101</v>
      </c>
      <c r="E348" s="5"/>
      <c r="F348" s="5">
        <f t="shared" si="55"/>
        <v>0</v>
      </c>
      <c r="G348" s="5">
        <f t="shared" si="56"/>
        <v>0</v>
      </c>
      <c r="H348" s="5">
        <f t="shared" si="57"/>
        <v>0</v>
      </c>
      <c r="I348" s="5">
        <f t="shared" si="58"/>
        <v>0</v>
      </c>
      <c r="J348" s="5">
        <f t="shared" si="59"/>
        <v>0</v>
      </c>
      <c r="K348" s="5">
        <f t="shared" si="60"/>
        <v>0</v>
      </c>
      <c r="L348" s="5">
        <f t="shared" si="61"/>
        <v>0</v>
      </c>
      <c r="M348" s="86">
        <f t="shared" si="62"/>
        <v>0</v>
      </c>
      <c r="N348" s="86">
        <f t="shared" si="63"/>
        <v>0</v>
      </c>
      <c r="O348" s="86">
        <f t="shared" si="64"/>
        <v>0</v>
      </c>
      <c r="P348" s="86">
        <f t="shared" si="65"/>
        <v>0</v>
      </c>
      <c r="Q348" s="2" t="s">
        <v>92</v>
      </c>
    </row>
    <row r="349" spans="1:17" x14ac:dyDescent="0.35">
      <c r="A349" s="4" t="s">
        <v>64</v>
      </c>
      <c r="B349" s="3">
        <v>129.19999999999999</v>
      </c>
      <c r="C349" s="3"/>
      <c r="D349" s="2" t="s">
        <v>103</v>
      </c>
      <c r="E349" s="5"/>
      <c r="F349" s="5">
        <f t="shared" si="55"/>
        <v>0</v>
      </c>
      <c r="G349" s="5">
        <f t="shared" si="56"/>
        <v>0</v>
      </c>
      <c r="H349" s="5">
        <f t="shared" si="57"/>
        <v>0</v>
      </c>
      <c r="I349" s="5">
        <f t="shared" si="58"/>
        <v>0</v>
      </c>
      <c r="J349" s="5">
        <f t="shared" si="59"/>
        <v>0</v>
      </c>
      <c r="K349" s="5">
        <f t="shared" si="60"/>
        <v>0</v>
      </c>
      <c r="L349" s="5">
        <f t="shared" si="61"/>
        <v>0</v>
      </c>
      <c r="M349" s="86">
        <f t="shared" si="62"/>
        <v>0</v>
      </c>
      <c r="N349" s="86">
        <f t="shared" si="63"/>
        <v>0</v>
      </c>
      <c r="O349" s="86">
        <f t="shared" si="64"/>
        <v>0</v>
      </c>
      <c r="P349" s="86">
        <f t="shared" si="65"/>
        <v>0</v>
      </c>
      <c r="Q349" s="2" t="s">
        <v>93</v>
      </c>
    </row>
    <row r="350" spans="1:17" x14ac:dyDescent="0.35">
      <c r="A350" s="4">
        <v>1815</v>
      </c>
      <c r="B350" s="3">
        <v>70.8</v>
      </c>
      <c r="C350" s="3"/>
      <c r="D350" s="2" t="s">
        <v>104</v>
      </c>
      <c r="E350" s="5"/>
      <c r="F350" s="5">
        <f t="shared" si="55"/>
        <v>0</v>
      </c>
      <c r="G350" s="5">
        <f t="shared" si="56"/>
        <v>0</v>
      </c>
      <c r="H350" s="5">
        <f t="shared" si="57"/>
        <v>0</v>
      </c>
      <c r="I350" s="5">
        <f t="shared" si="58"/>
        <v>0</v>
      </c>
      <c r="J350" s="5">
        <f t="shared" si="59"/>
        <v>0</v>
      </c>
      <c r="K350" s="5">
        <f t="shared" si="60"/>
        <v>0</v>
      </c>
      <c r="L350" s="5">
        <f t="shared" si="61"/>
        <v>0</v>
      </c>
      <c r="M350" s="86">
        <f t="shared" si="62"/>
        <v>0</v>
      </c>
      <c r="N350" s="86">
        <f t="shared" si="63"/>
        <v>0</v>
      </c>
      <c r="O350" s="86">
        <f t="shared" si="64"/>
        <v>0</v>
      </c>
      <c r="P350" s="86">
        <f t="shared" si="65"/>
        <v>0</v>
      </c>
      <c r="Q350" s="2" t="s">
        <v>92</v>
      </c>
    </row>
    <row r="351" spans="1:17" x14ac:dyDescent="0.35">
      <c r="A351" s="4">
        <v>1816</v>
      </c>
      <c r="B351" s="3">
        <v>70.8</v>
      </c>
      <c r="C351" s="3"/>
      <c r="D351" s="2" t="s">
        <v>104</v>
      </c>
      <c r="E351" s="5"/>
      <c r="F351" s="5">
        <f t="shared" si="55"/>
        <v>0</v>
      </c>
      <c r="G351" s="5">
        <f t="shared" si="56"/>
        <v>0</v>
      </c>
      <c r="H351" s="5">
        <f t="shared" si="57"/>
        <v>0</v>
      </c>
      <c r="I351" s="5">
        <f t="shared" si="58"/>
        <v>0</v>
      </c>
      <c r="J351" s="5">
        <f t="shared" si="59"/>
        <v>0</v>
      </c>
      <c r="K351" s="5">
        <f t="shared" si="60"/>
        <v>0</v>
      </c>
      <c r="L351" s="5">
        <f t="shared" si="61"/>
        <v>0</v>
      </c>
      <c r="M351" s="86">
        <f t="shared" si="62"/>
        <v>0</v>
      </c>
      <c r="N351" s="86">
        <f t="shared" si="63"/>
        <v>0</v>
      </c>
      <c r="O351" s="86">
        <f t="shared" si="64"/>
        <v>0</v>
      </c>
      <c r="P351" s="86">
        <f t="shared" si="65"/>
        <v>0</v>
      </c>
      <c r="Q351" s="2" t="s">
        <v>92</v>
      </c>
    </row>
    <row r="352" spans="1:17" x14ac:dyDescent="0.35">
      <c r="A352" s="4">
        <v>1817</v>
      </c>
      <c r="B352" s="3">
        <v>70.8</v>
      </c>
      <c r="C352" s="3"/>
      <c r="D352" s="2" t="s">
        <v>104</v>
      </c>
      <c r="E352" s="5"/>
      <c r="F352" s="5">
        <f t="shared" si="55"/>
        <v>0</v>
      </c>
      <c r="G352" s="5">
        <f t="shared" si="56"/>
        <v>0</v>
      </c>
      <c r="H352" s="5">
        <f t="shared" si="57"/>
        <v>0</v>
      </c>
      <c r="I352" s="5">
        <f t="shared" si="58"/>
        <v>0</v>
      </c>
      <c r="J352" s="5">
        <f t="shared" si="59"/>
        <v>0</v>
      </c>
      <c r="K352" s="5">
        <f t="shared" si="60"/>
        <v>0</v>
      </c>
      <c r="L352" s="5">
        <f t="shared" si="61"/>
        <v>0</v>
      </c>
      <c r="M352" s="86">
        <f t="shared" si="62"/>
        <v>0</v>
      </c>
      <c r="N352" s="86">
        <f t="shared" si="63"/>
        <v>0</v>
      </c>
      <c r="O352" s="86">
        <f t="shared" si="64"/>
        <v>0</v>
      </c>
      <c r="P352" s="86">
        <f t="shared" si="65"/>
        <v>0</v>
      </c>
      <c r="Q352" s="2" t="s">
        <v>92</v>
      </c>
    </row>
    <row r="353" spans="1:17" x14ac:dyDescent="0.35">
      <c r="A353" s="4">
        <v>1818</v>
      </c>
      <c r="B353" s="3">
        <v>70.8</v>
      </c>
      <c r="C353" s="3"/>
      <c r="D353" s="2" t="s">
        <v>104</v>
      </c>
      <c r="E353" s="5"/>
      <c r="F353" s="5">
        <f t="shared" si="55"/>
        <v>0</v>
      </c>
      <c r="G353" s="5">
        <f t="shared" si="56"/>
        <v>0</v>
      </c>
      <c r="H353" s="5">
        <f t="shared" si="57"/>
        <v>0</v>
      </c>
      <c r="I353" s="5">
        <f t="shared" si="58"/>
        <v>0</v>
      </c>
      <c r="J353" s="5">
        <f t="shared" si="59"/>
        <v>0</v>
      </c>
      <c r="K353" s="5">
        <f t="shared" si="60"/>
        <v>0</v>
      </c>
      <c r="L353" s="5">
        <f t="shared" si="61"/>
        <v>0</v>
      </c>
      <c r="M353" s="86">
        <f t="shared" si="62"/>
        <v>0</v>
      </c>
      <c r="N353" s="86">
        <f t="shared" si="63"/>
        <v>0</v>
      </c>
      <c r="O353" s="86">
        <f t="shared" si="64"/>
        <v>0</v>
      </c>
      <c r="P353" s="86">
        <f t="shared" si="65"/>
        <v>0</v>
      </c>
      <c r="Q353" s="2" t="s">
        <v>92</v>
      </c>
    </row>
    <row r="354" spans="1:17" x14ac:dyDescent="0.35">
      <c r="A354" s="4">
        <v>1819</v>
      </c>
      <c r="B354" s="3">
        <v>46.5</v>
      </c>
      <c r="C354" s="3"/>
      <c r="D354" s="2" t="s">
        <v>105</v>
      </c>
      <c r="E354" s="5"/>
      <c r="F354" s="5">
        <f t="shared" si="55"/>
        <v>0</v>
      </c>
      <c r="G354" s="5">
        <f t="shared" si="56"/>
        <v>0</v>
      </c>
      <c r="H354" s="5">
        <f t="shared" si="57"/>
        <v>0</v>
      </c>
      <c r="I354" s="5">
        <f t="shared" si="58"/>
        <v>0</v>
      </c>
      <c r="J354" s="5">
        <f t="shared" si="59"/>
        <v>0</v>
      </c>
      <c r="K354" s="5">
        <f t="shared" si="60"/>
        <v>0</v>
      </c>
      <c r="L354" s="5">
        <f t="shared" si="61"/>
        <v>0</v>
      </c>
      <c r="M354" s="86">
        <f t="shared" si="62"/>
        <v>0</v>
      </c>
      <c r="N354" s="86">
        <f t="shared" si="63"/>
        <v>0</v>
      </c>
      <c r="O354" s="86">
        <f t="shared" si="64"/>
        <v>0</v>
      </c>
      <c r="P354" s="86">
        <f t="shared" si="65"/>
        <v>0</v>
      </c>
      <c r="Q354" s="2" t="s">
        <v>150</v>
      </c>
    </row>
    <row r="355" spans="1:17" x14ac:dyDescent="0.35">
      <c r="A355" s="4">
        <v>1820</v>
      </c>
      <c r="B355" s="3">
        <v>30.3</v>
      </c>
      <c r="C355" s="3"/>
      <c r="D355" s="2" t="s">
        <v>106</v>
      </c>
      <c r="E355" s="5"/>
      <c r="F355" s="5">
        <f t="shared" si="55"/>
        <v>0</v>
      </c>
      <c r="G355" s="5">
        <f t="shared" si="56"/>
        <v>0</v>
      </c>
      <c r="H355" s="5">
        <f t="shared" si="57"/>
        <v>0</v>
      </c>
      <c r="I355" s="5">
        <f t="shared" si="58"/>
        <v>0</v>
      </c>
      <c r="J355" s="5">
        <f t="shared" si="59"/>
        <v>0</v>
      </c>
      <c r="K355" s="5">
        <f t="shared" si="60"/>
        <v>0</v>
      </c>
      <c r="L355" s="5">
        <f t="shared" si="61"/>
        <v>0</v>
      </c>
      <c r="M355" s="86">
        <f t="shared" si="62"/>
        <v>0</v>
      </c>
      <c r="N355" s="86">
        <f t="shared" si="63"/>
        <v>0</v>
      </c>
      <c r="O355" s="86">
        <f t="shared" si="64"/>
        <v>0</v>
      </c>
      <c r="P355" s="86">
        <f t="shared" si="65"/>
        <v>0</v>
      </c>
      <c r="Q355" s="2" t="s">
        <v>149</v>
      </c>
    </row>
    <row r="356" spans="1:17" x14ac:dyDescent="0.35">
      <c r="A356" s="4">
        <v>1821</v>
      </c>
      <c r="B356" s="3">
        <v>66</v>
      </c>
      <c r="C356" s="3"/>
      <c r="D356" s="2" t="s">
        <v>107</v>
      </c>
      <c r="E356" s="5"/>
      <c r="F356" s="5">
        <f t="shared" si="55"/>
        <v>0</v>
      </c>
      <c r="G356" s="5">
        <f t="shared" si="56"/>
        <v>0</v>
      </c>
      <c r="H356" s="5">
        <f t="shared" si="57"/>
        <v>0</v>
      </c>
      <c r="I356" s="5">
        <f t="shared" si="58"/>
        <v>0</v>
      </c>
      <c r="J356" s="5">
        <f t="shared" si="59"/>
        <v>0</v>
      </c>
      <c r="K356" s="5">
        <f t="shared" si="60"/>
        <v>0</v>
      </c>
      <c r="L356" s="5">
        <f t="shared" si="61"/>
        <v>0</v>
      </c>
      <c r="M356" s="86">
        <f t="shared" si="62"/>
        <v>0</v>
      </c>
      <c r="N356" s="86">
        <f t="shared" si="63"/>
        <v>0</v>
      </c>
      <c r="O356" s="86">
        <f t="shared" si="64"/>
        <v>0</v>
      </c>
      <c r="P356" s="86">
        <f t="shared" si="65"/>
        <v>0</v>
      </c>
      <c r="Q356" s="2" t="s">
        <v>151</v>
      </c>
    </row>
    <row r="357" spans="1:17" x14ac:dyDescent="0.35">
      <c r="A357" s="4">
        <v>1822</v>
      </c>
      <c r="B357" s="3">
        <v>70.8</v>
      </c>
      <c r="C357" s="3"/>
      <c r="D357" s="2" t="s">
        <v>104</v>
      </c>
      <c r="E357" s="5"/>
      <c r="F357" s="5">
        <f t="shared" si="55"/>
        <v>0</v>
      </c>
      <c r="G357" s="5">
        <f t="shared" si="56"/>
        <v>0</v>
      </c>
      <c r="H357" s="5">
        <f t="shared" si="57"/>
        <v>0</v>
      </c>
      <c r="I357" s="5">
        <f t="shared" si="58"/>
        <v>0</v>
      </c>
      <c r="J357" s="5">
        <f t="shared" si="59"/>
        <v>0</v>
      </c>
      <c r="K357" s="5">
        <f t="shared" si="60"/>
        <v>0</v>
      </c>
      <c r="L357" s="5">
        <f t="shared" si="61"/>
        <v>0</v>
      </c>
      <c r="M357" s="86">
        <f t="shared" si="62"/>
        <v>0</v>
      </c>
      <c r="N357" s="86">
        <f t="shared" si="63"/>
        <v>0</v>
      </c>
      <c r="O357" s="86">
        <f t="shared" si="64"/>
        <v>0</v>
      </c>
      <c r="P357" s="86">
        <f t="shared" si="65"/>
        <v>0</v>
      </c>
      <c r="Q357" s="2" t="s">
        <v>92</v>
      </c>
    </row>
    <row r="358" spans="1:17" x14ac:dyDescent="0.35">
      <c r="A358" s="4">
        <v>1823</v>
      </c>
      <c r="B358" s="3">
        <v>70.8</v>
      </c>
      <c r="C358" s="3"/>
      <c r="D358" s="2" t="s">
        <v>104</v>
      </c>
      <c r="E358" s="5"/>
      <c r="F358" s="5">
        <f t="shared" si="55"/>
        <v>0</v>
      </c>
      <c r="G358" s="5">
        <f t="shared" si="56"/>
        <v>0</v>
      </c>
      <c r="H358" s="5">
        <f t="shared" si="57"/>
        <v>0</v>
      </c>
      <c r="I358" s="5">
        <f t="shared" si="58"/>
        <v>0</v>
      </c>
      <c r="J358" s="5">
        <f t="shared" si="59"/>
        <v>0</v>
      </c>
      <c r="K358" s="5">
        <f t="shared" si="60"/>
        <v>0</v>
      </c>
      <c r="L358" s="5">
        <f t="shared" si="61"/>
        <v>0</v>
      </c>
      <c r="M358" s="86">
        <f t="shared" si="62"/>
        <v>0</v>
      </c>
      <c r="N358" s="86">
        <f t="shared" si="63"/>
        <v>0</v>
      </c>
      <c r="O358" s="86">
        <f t="shared" si="64"/>
        <v>0</v>
      </c>
      <c r="P358" s="86">
        <f t="shared" si="65"/>
        <v>0</v>
      </c>
      <c r="Q358" s="2" t="s">
        <v>92</v>
      </c>
    </row>
    <row r="359" spans="1:17" x14ac:dyDescent="0.35">
      <c r="A359" s="4">
        <v>1824</v>
      </c>
      <c r="B359" s="3">
        <v>70.8</v>
      </c>
      <c r="C359" s="3"/>
      <c r="D359" s="2" t="s">
        <v>104</v>
      </c>
      <c r="E359" s="5"/>
      <c r="F359" s="5">
        <f t="shared" si="55"/>
        <v>0</v>
      </c>
      <c r="G359" s="5">
        <f t="shared" si="56"/>
        <v>0</v>
      </c>
      <c r="H359" s="5">
        <f t="shared" si="57"/>
        <v>0</v>
      </c>
      <c r="I359" s="5">
        <f t="shared" si="58"/>
        <v>0</v>
      </c>
      <c r="J359" s="5">
        <f t="shared" si="59"/>
        <v>0</v>
      </c>
      <c r="K359" s="5">
        <f t="shared" si="60"/>
        <v>0</v>
      </c>
      <c r="L359" s="5">
        <f t="shared" si="61"/>
        <v>0</v>
      </c>
      <c r="M359" s="86">
        <f t="shared" si="62"/>
        <v>0</v>
      </c>
      <c r="N359" s="86">
        <f t="shared" si="63"/>
        <v>0</v>
      </c>
      <c r="O359" s="86">
        <f t="shared" si="64"/>
        <v>0</v>
      </c>
      <c r="P359" s="86">
        <f t="shared" si="65"/>
        <v>0</v>
      </c>
      <c r="Q359" s="2" t="s">
        <v>92</v>
      </c>
    </row>
    <row r="360" spans="1:17" x14ac:dyDescent="0.35">
      <c r="A360" s="4">
        <v>1825</v>
      </c>
      <c r="B360" s="3">
        <v>70.7</v>
      </c>
      <c r="C360" s="3"/>
      <c r="D360" s="2" t="s">
        <v>104</v>
      </c>
      <c r="E360" s="5"/>
      <c r="F360" s="5">
        <f t="shared" si="55"/>
        <v>0</v>
      </c>
      <c r="G360" s="5">
        <f t="shared" si="56"/>
        <v>0</v>
      </c>
      <c r="H360" s="5">
        <f t="shared" si="57"/>
        <v>0</v>
      </c>
      <c r="I360" s="5">
        <f t="shared" si="58"/>
        <v>0</v>
      </c>
      <c r="J360" s="5">
        <f t="shared" si="59"/>
        <v>0</v>
      </c>
      <c r="K360" s="5">
        <f t="shared" si="60"/>
        <v>0</v>
      </c>
      <c r="L360" s="5">
        <f t="shared" si="61"/>
        <v>0</v>
      </c>
      <c r="M360" s="86">
        <f t="shared" si="62"/>
        <v>0</v>
      </c>
      <c r="N360" s="86">
        <f t="shared" si="63"/>
        <v>0</v>
      </c>
      <c r="O360" s="86">
        <f t="shared" si="64"/>
        <v>0</v>
      </c>
      <c r="P360" s="86">
        <f t="shared" si="65"/>
        <v>0</v>
      </c>
      <c r="Q360" s="2" t="s">
        <v>92</v>
      </c>
    </row>
    <row r="361" spans="1:17" x14ac:dyDescent="0.35">
      <c r="A361" s="4">
        <v>1826</v>
      </c>
      <c r="B361" s="3">
        <v>70.8</v>
      </c>
      <c r="C361" s="3"/>
      <c r="D361" s="2" t="s">
        <v>104</v>
      </c>
      <c r="E361" s="5"/>
      <c r="F361" s="5">
        <f t="shared" si="55"/>
        <v>0</v>
      </c>
      <c r="G361" s="5">
        <f t="shared" si="56"/>
        <v>0</v>
      </c>
      <c r="H361" s="5">
        <f t="shared" si="57"/>
        <v>0</v>
      </c>
      <c r="I361" s="5">
        <f t="shared" si="58"/>
        <v>0</v>
      </c>
      <c r="J361" s="5">
        <f t="shared" si="59"/>
        <v>0</v>
      </c>
      <c r="K361" s="5">
        <f t="shared" si="60"/>
        <v>0</v>
      </c>
      <c r="L361" s="5">
        <f t="shared" si="61"/>
        <v>0</v>
      </c>
      <c r="M361" s="86">
        <f t="shared" si="62"/>
        <v>0</v>
      </c>
      <c r="N361" s="86">
        <f t="shared" si="63"/>
        <v>0</v>
      </c>
      <c r="O361" s="86">
        <f t="shared" si="64"/>
        <v>0</v>
      </c>
      <c r="P361" s="86">
        <f t="shared" si="65"/>
        <v>0</v>
      </c>
      <c r="Q361" s="2" t="s">
        <v>92</v>
      </c>
    </row>
    <row r="362" spans="1:17" x14ac:dyDescent="0.35">
      <c r="A362" s="4">
        <v>1901</v>
      </c>
      <c r="B362" s="3">
        <v>102.7</v>
      </c>
      <c r="C362" s="3"/>
      <c r="D362" s="2" t="s">
        <v>96</v>
      </c>
      <c r="E362" s="5"/>
      <c r="F362" s="5">
        <f t="shared" si="55"/>
        <v>0</v>
      </c>
      <c r="G362" s="5">
        <f t="shared" si="56"/>
        <v>0</v>
      </c>
      <c r="H362" s="5">
        <f t="shared" si="57"/>
        <v>0</v>
      </c>
      <c r="I362" s="5">
        <f t="shared" si="58"/>
        <v>0</v>
      </c>
      <c r="J362" s="5">
        <f t="shared" si="59"/>
        <v>0</v>
      </c>
      <c r="K362" s="5">
        <f t="shared" si="60"/>
        <v>0</v>
      </c>
      <c r="L362" s="5">
        <f t="shared" si="61"/>
        <v>0</v>
      </c>
      <c r="M362" s="86">
        <f t="shared" si="62"/>
        <v>0</v>
      </c>
      <c r="N362" s="86">
        <f t="shared" si="63"/>
        <v>0</v>
      </c>
      <c r="O362" s="86">
        <f t="shared" si="64"/>
        <v>0</v>
      </c>
      <c r="P362" s="86">
        <f t="shared" si="65"/>
        <v>0</v>
      </c>
      <c r="Q362" s="2" t="s">
        <v>93</v>
      </c>
    </row>
    <row r="363" spans="1:17" x14ac:dyDescent="0.35">
      <c r="A363" s="4">
        <v>1902</v>
      </c>
      <c r="B363" s="3">
        <v>31.9</v>
      </c>
      <c r="C363" s="3"/>
      <c r="D363" s="2" t="s">
        <v>97</v>
      </c>
      <c r="E363" s="5"/>
      <c r="F363" s="5">
        <f t="shared" si="55"/>
        <v>0</v>
      </c>
      <c r="G363" s="5">
        <f t="shared" si="56"/>
        <v>0</v>
      </c>
      <c r="H363" s="5">
        <f t="shared" si="57"/>
        <v>0</v>
      </c>
      <c r="I363" s="5">
        <f t="shared" si="58"/>
        <v>0</v>
      </c>
      <c r="J363" s="5">
        <f t="shared" si="59"/>
        <v>0</v>
      </c>
      <c r="K363" s="5">
        <f t="shared" si="60"/>
        <v>0</v>
      </c>
      <c r="L363" s="5">
        <f t="shared" si="61"/>
        <v>0</v>
      </c>
      <c r="M363" s="86">
        <f t="shared" si="62"/>
        <v>0</v>
      </c>
      <c r="N363" s="86">
        <f t="shared" si="63"/>
        <v>0</v>
      </c>
      <c r="O363" s="86">
        <f t="shared" si="64"/>
        <v>0</v>
      </c>
      <c r="P363" s="86">
        <f t="shared" si="65"/>
        <v>0</v>
      </c>
      <c r="Q363" s="2" t="s">
        <v>149</v>
      </c>
    </row>
    <row r="364" spans="1:17" x14ac:dyDescent="0.35">
      <c r="A364" s="4">
        <v>1903</v>
      </c>
      <c r="B364" s="3">
        <v>31.9</v>
      </c>
      <c r="C364" s="3"/>
      <c r="D364" s="2" t="s">
        <v>97</v>
      </c>
      <c r="E364" s="5"/>
      <c r="F364" s="5">
        <f t="shared" si="55"/>
        <v>0</v>
      </c>
      <c r="G364" s="5">
        <f t="shared" si="56"/>
        <v>0</v>
      </c>
      <c r="H364" s="5">
        <f t="shared" si="57"/>
        <v>0</v>
      </c>
      <c r="I364" s="5">
        <f t="shared" si="58"/>
        <v>0</v>
      </c>
      <c r="J364" s="5">
        <f t="shared" si="59"/>
        <v>0</v>
      </c>
      <c r="K364" s="5">
        <f t="shared" si="60"/>
        <v>0</v>
      </c>
      <c r="L364" s="5">
        <f t="shared" si="61"/>
        <v>0</v>
      </c>
      <c r="M364" s="86">
        <f t="shared" si="62"/>
        <v>0</v>
      </c>
      <c r="N364" s="86">
        <f t="shared" si="63"/>
        <v>0</v>
      </c>
      <c r="O364" s="86">
        <f t="shared" si="64"/>
        <v>0</v>
      </c>
      <c r="P364" s="86">
        <f t="shared" si="65"/>
        <v>0</v>
      </c>
      <c r="Q364" s="2" t="s">
        <v>149</v>
      </c>
    </row>
    <row r="365" spans="1:17" x14ac:dyDescent="0.35">
      <c r="A365" s="4">
        <v>1904</v>
      </c>
      <c r="B365" s="3">
        <v>36.5</v>
      </c>
      <c r="C365" s="3"/>
      <c r="D365" s="2" t="s">
        <v>98</v>
      </c>
      <c r="E365" s="5"/>
      <c r="F365" s="5">
        <f t="shared" si="55"/>
        <v>0</v>
      </c>
      <c r="G365" s="5">
        <f t="shared" si="56"/>
        <v>0</v>
      </c>
      <c r="H365" s="5">
        <f t="shared" si="57"/>
        <v>0</v>
      </c>
      <c r="I365" s="5">
        <f t="shared" si="58"/>
        <v>0</v>
      </c>
      <c r="J365" s="5">
        <f t="shared" si="59"/>
        <v>0</v>
      </c>
      <c r="K365" s="5">
        <f t="shared" si="60"/>
        <v>0</v>
      </c>
      <c r="L365" s="5">
        <f t="shared" si="61"/>
        <v>0</v>
      </c>
      <c r="M365" s="86">
        <f t="shared" si="62"/>
        <v>0</v>
      </c>
      <c r="N365" s="86">
        <f t="shared" si="63"/>
        <v>0</v>
      </c>
      <c r="O365" s="86">
        <f t="shared" si="64"/>
        <v>0</v>
      </c>
      <c r="P365" s="86">
        <f t="shared" si="65"/>
        <v>0</v>
      </c>
      <c r="Q365" s="2" t="s">
        <v>149</v>
      </c>
    </row>
    <row r="366" spans="1:17" x14ac:dyDescent="0.35">
      <c r="A366" s="4">
        <v>1905</v>
      </c>
      <c r="B366" s="3">
        <v>107.2</v>
      </c>
      <c r="C366" s="3"/>
      <c r="D366" s="2" t="s">
        <v>99</v>
      </c>
      <c r="E366" s="5"/>
      <c r="F366" s="5">
        <f t="shared" si="55"/>
        <v>0</v>
      </c>
      <c r="G366" s="5">
        <f t="shared" si="56"/>
        <v>0</v>
      </c>
      <c r="H366" s="5">
        <f t="shared" si="57"/>
        <v>0</v>
      </c>
      <c r="I366" s="5">
        <f t="shared" si="58"/>
        <v>0</v>
      </c>
      <c r="J366" s="5">
        <f t="shared" si="59"/>
        <v>0</v>
      </c>
      <c r="K366" s="5">
        <f t="shared" si="60"/>
        <v>0</v>
      </c>
      <c r="L366" s="5">
        <f t="shared" si="61"/>
        <v>0</v>
      </c>
      <c r="M366" s="86">
        <f t="shared" si="62"/>
        <v>0</v>
      </c>
      <c r="N366" s="86">
        <f t="shared" si="63"/>
        <v>0</v>
      </c>
      <c r="O366" s="86">
        <f t="shared" si="64"/>
        <v>0</v>
      </c>
      <c r="P366" s="86">
        <f t="shared" si="65"/>
        <v>0</v>
      </c>
      <c r="Q366" s="2" t="s">
        <v>93</v>
      </c>
    </row>
    <row r="367" spans="1:17" x14ac:dyDescent="0.35">
      <c r="A367" s="4">
        <v>1906</v>
      </c>
      <c r="B367" s="3">
        <v>48.6</v>
      </c>
      <c r="C367" s="3"/>
      <c r="D367" s="2" t="s">
        <v>100</v>
      </c>
      <c r="E367" s="5"/>
      <c r="F367" s="5">
        <f t="shared" si="55"/>
        <v>0</v>
      </c>
      <c r="G367" s="5">
        <f t="shared" si="56"/>
        <v>0</v>
      </c>
      <c r="H367" s="5">
        <f t="shared" si="57"/>
        <v>0</v>
      </c>
      <c r="I367" s="5">
        <f t="shared" si="58"/>
        <v>0</v>
      </c>
      <c r="J367" s="5">
        <f t="shared" si="59"/>
        <v>0</v>
      </c>
      <c r="K367" s="5">
        <f t="shared" si="60"/>
        <v>0</v>
      </c>
      <c r="L367" s="5">
        <f t="shared" si="61"/>
        <v>0</v>
      </c>
      <c r="M367" s="86">
        <f t="shared" si="62"/>
        <v>0</v>
      </c>
      <c r="N367" s="86">
        <f t="shared" si="63"/>
        <v>0</v>
      </c>
      <c r="O367" s="86">
        <f t="shared" si="64"/>
        <v>0</v>
      </c>
      <c r="P367" s="86">
        <f t="shared" si="65"/>
        <v>0</v>
      </c>
      <c r="Q367" s="2" t="s">
        <v>150</v>
      </c>
    </row>
    <row r="368" spans="1:17" x14ac:dyDescent="0.35">
      <c r="A368" s="4">
        <v>1907</v>
      </c>
      <c r="B368" s="3">
        <v>73.8</v>
      </c>
      <c r="C368" s="3"/>
      <c r="D368" s="2" t="s">
        <v>101</v>
      </c>
      <c r="E368" s="5"/>
      <c r="F368" s="5">
        <f t="shared" si="55"/>
        <v>0</v>
      </c>
      <c r="G368" s="5">
        <f t="shared" si="56"/>
        <v>0</v>
      </c>
      <c r="H368" s="5">
        <f t="shared" si="57"/>
        <v>0</v>
      </c>
      <c r="I368" s="5">
        <f t="shared" si="58"/>
        <v>0</v>
      </c>
      <c r="J368" s="5">
        <f t="shared" si="59"/>
        <v>0</v>
      </c>
      <c r="K368" s="5">
        <f t="shared" si="60"/>
        <v>0</v>
      </c>
      <c r="L368" s="5">
        <f t="shared" si="61"/>
        <v>0</v>
      </c>
      <c r="M368" s="86">
        <f t="shared" si="62"/>
        <v>0</v>
      </c>
      <c r="N368" s="86">
        <f t="shared" si="63"/>
        <v>0</v>
      </c>
      <c r="O368" s="86">
        <f t="shared" si="64"/>
        <v>0</v>
      </c>
      <c r="P368" s="86">
        <f t="shared" si="65"/>
        <v>0</v>
      </c>
      <c r="Q368" s="2" t="s">
        <v>92</v>
      </c>
    </row>
    <row r="369" spans="1:17" x14ac:dyDescent="0.35">
      <c r="A369" s="4">
        <v>1908</v>
      </c>
      <c r="B369" s="3">
        <v>73.8</v>
      </c>
      <c r="C369" s="3"/>
      <c r="D369" s="2" t="s">
        <v>101</v>
      </c>
      <c r="E369" s="5"/>
      <c r="F369" s="5">
        <f t="shared" si="55"/>
        <v>0</v>
      </c>
      <c r="G369" s="5">
        <f t="shared" si="56"/>
        <v>0</v>
      </c>
      <c r="H369" s="5">
        <f t="shared" si="57"/>
        <v>0</v>
      </c>
      <c r="I369" s="5">
        <f t="shared" si="58"/>
        <v>0</v>
      </c>
      <c r="J369" s="5">
        <f t="shared" si="59"/>
        <v>0</v>
      </c>
      <c r="K369" s="5">
        <f t="shared" si="60"/>
        <v>0</v>
      </c>
      <c r="L369" s="5">
        <f t="shared" si="61"/>
        <v>0</v>
      </c>
      <c r="M369" s="86">
        <f t="shared" si="62"/>
        <v>0</v>
      </c>
      <c r="N369" s="86">
        <f t="shared" si="63"/>
        <v>0</v>
      </c>
      <c r="O369" s="86">
        <f t="shared" si="64"/>
        <v>0</v>
      </c>
      <c r="P369" s="86">
        <f t="shared" si="65"/>
        <v>0</v>
      </c>
      <c r="Q369" s="2" t="s">
        <v>92</v>
      </c>
    </row>
    <row r="370" spans="1:17" x14ac:dyDescent="0.35">
      <c r="A370" s="4">
        <v>1909</v>
      </c>
      <c r="B370" s="3">
        <v>73.8</v>
      </c>
      <c r="C370" s="3"/>
      <c r="D370" s="2" t="s">
        <v>101</v>
      </c>
      <c r="E370" s="5"/>
      <c r="F370" s="5">
        <f t="shared" si="55"/>
        <v>0</v>
      </c>
      <c r="G370" s="5">
        <f t="shared" si="56"/>
        <v>0</v>
      </c>
      <c r="H370" s="5">
        <f t="shared" si="57"/>
        <v>0</v>
      </c>
      <c r="I370" s="5">
        <f t="shared" si="58"/>
        <v>0</v>
      </c>
      <c r="J370" s="5">
        <f t="shared" si="59"/>
        <v>0</v>
      </c>
      <c r="K370" s="5">
        <f t="shared" si="60"/>
        <v>0</v>
      </c>
      <c r="L370" s="5">
        <f t="shared" si="61"/>
        <v>0</v>
      </c>
      <c r="M370" s="86">
        <f t="shared" si="62"/>
        <v>0</v>
      </c>
      <c r="N370" s="86">
        <f t="shared" si="63"/>
        <v>0</v>
      </c>
      <c r="O370" s="86">
        <f t="shared" si="64"/>
        <v>0</v>
      </c>
      <c r="P370" s="86">
        <f t="shared" si="65"/>
        <v>0</v>
      </c>
      <c r="Q370" s="2" t="s">
        <v>92</v>
      </c>
    </row>
    <row r="371" spans="1:17" x14ac:dyDescent="0.35">
      <c r="A371" s="4">
        <v>1910</v>
      </c>
      <c r="B371" s="3">
        <v>67.7</v>
      </c>
      <c r="C371" s="3"/>
      <c r="D371" s="2" t="s">
        <v>102</v>
      </c>
      <c r="E371" s="5"/>
      <c r="F371" s="5">
        <f t="shared" si="55"/>
        <v>0</v>
      </c>
      <c r="G371" s="5">
        <f t="shared" si="56"/>
        <v>0</v>
      </c>
      <c r="H371" s="5">
        <f t="shared" si="57"/>
        <v>0</v>
      </c>
      <c r="I371" s="5">
        <f t="shared" si="58"/>
        <v>0</v>
      </c>
      <c r="J371" s="5">
        <f t="shared" si="59"/>
        <v>0</v>
      </c>
      <c r="K371" s="5">
        <f t="shared" si="60"/>
        <v>0</v>
      </c>
      <c r="L371" s="5">
        <f t="shared" si="61"/>
        <v>0</v>
      </c>
      <c r="M371" s="86">
        <f t="shared" si="62"/>
        <v>0</v>
      </c>
      <c r="N371" s="86">
        <f t="shared" si="63"/>
        <v>0</v>
      </c>
      <c r="O371" s="86">
        <f t="shared" si="64"/>
        <v>0</v>
      </c>
      <c r="P371" s="86">
        <f t="shared" si="65"/>
        <v>0</v>
      </c>
      <c r="Q371" s="2" t="s">
        <v>92</v>
      </c>
    </row>
    <row r="372" spans="1:17" x14ac:dyDescent="0.35">
      <c r="A372" s="4">
        <v>1911</v>
      </c>
      <c r="B372" s="3">
        <v>68</v>
      </c>
      <c r="C372" s="3"/>
      <c r="D372" s="2" t="s">
        <v>102</v>
      </c>
      <c r="E372" s="5"/>
      <c r="F372" s="5">
        <f t="shared" si="55"/>
        <v>0</v>
      </c>
      <c r="G372" s="5">
        <f t="shared" si="56"/>
        <v>0</v>
      </c>
      <c r="H372" s="5">
        <f t="shared" si="57"/>
        <v>0</v>
      </c>
      <c r="I372" s="5">
        <f t="shared" si="58"/>
        <v>0</v>
      </c>
      <c r="J372" s="5">
        <f t="shared" si="59"/>
        <v>0</v>
      </c>
      <c r="K372" s="5">
        <f t="shared" si="60"/>
        <v>0</v>
      </c>
      <c r="L372" s="5">
        <f t="shared" si="61"/>
        <v>0</v>
      </c>
      <c r="M372" s="86">
        <f t="shared" si="62"/>
        <v>0</v>
      </c>
      <c r="N372" s="86">
        <f t="shared" si="63"/>
        <v>0</v>
      </c>
      <c r="O372" s="86">
        <f t="shared" si="64"/>
        <v>0</v>
      </c>
      <c r="P372" s="86">
        <f t="shared" si="65"/>
        <v>0</v>
      </c>
      <c r="Q372" s="2" t="s">
        <v>92</v>
      </c>
    </row>
    <row r="373" spans="1:17" x14ac:dyDescent="0.35">
      <c r="A373" s="4">
        <v>1912</v>
      </c>
      <c r="B373" s="3">
        <v>52.2</v>
      </c>
      <c r="C373" s="3"/>
      <c r="D373" s="2" t="s">
        <v>111</v>
      </c>
      <c r="E373" s="5"/>
      <c r="F373" s="5">
        <f t="shared" si="55"/>
        <v>0</v>
      </c>
      <c r="G373" s="5">
        <f t="shared" si="56"/>
        <v>0</v>
      </c>
      <c r="H373" s="5">
        <f t="shared" si="57"/>
        <v>0</v>
      </c>
      <c r="I373" s="5">
        <f t="shared" si="58"/>
        <v>0</v>
      </c>
      <c r="J373" s="5">
        <f t="shared" si="59"/>
        <v>0</v>
      </c>
      <c r="K373" s="5">
        <f t="shared" si="60"/>
        <v>0</v>
      </c>
      <c r="L373" s="5">
        <f t="shared" si="61"/>
        <v>0</v>
      </c>
      <c r="M373" s="86">
        <f t="shared" si="62"/>
        <v>0</v>
      </c>
      <c r="N373" s="86">
        <f t="shared" si="63"/>
        <v>0</v>
      </c>
      <c r="O373" s="86">
        <f t="shared" si="64"/>
        <v>0</v>
      </c>
      <c r="P373" s="86">
        <f t="shared" si="65"/>
        <v>0</v>
      </c>
      <c r="Q373" s="2" t="s">
        <v>150</v>
      </c>
    </row>
    <row r="374" spans="1:17" x14ac:dyDescent="0.35">
      <c r="A374" s="4" t="s">
        <v>40</v>
      </c>
      <c r="B374" s="3">
        <v>73.8</v>
      </c>
      <c r="C374" s="3"/>
      <c r="D374" s="2" t="s">
        <v>101</v>
      </c>
      <c r="E374" s="5"/>
      <c r="F374" s="5">
        <f t="shared" si="55"/>
        <v>0</v>
      </c>
      <c r="G374" s="5">
        <f t="shared" si="56"/>
        <v>0</v>
      </c>
      <c r="H374" s="5">
        <f t="shared" si="57"/>
        <v>0</v>
      </c>
      <c r="I374" s="5">
        <f t="shared" si="58"/>
        <v>0</v>
      </c>
      <c r="J374" s="5">
        <f t="shared" si="59"/>
        <v>0</v>
      </c>
      <c r="K374" s="5">
        <f t="shared" si="60"/>
        <v>0</v>
      </c>
      <c r="L374" s="5">
        <f t="shared" si="61"/>
        <v>0</v>
      </c>
      <c r="M374" s="86">
        <f t="shared" si="62"/>
        <v>0</v>
      </c>
      <c r="N374" s="86">
        <f t="shared" si="63"/>
        <v>0</v>
      </c>
      <c r="O374" s="86">
        <f t="shared" si="64"/>
        <v>0</v>
      </c>
      <c r="P374" s="86">
        <f t="shared" si="65"/>
        <v>0</v>
      </c>
      <c r="Q374" s="2" t="s">
        <v>92</v>
      </c>
    </row>
    <row r="375" spans="1:17" x14ac:dyDescent="0.35">
      <c r="A375" s="4" t="s">
        <v>65</v>
      </c>
      <c r="B375" s="3">
        <v>129.19999999999999</v>
      </c>
      <c r="C375" s="3"/>
      <c r="D375" s="2" t="s">
        <v>103</v>
      </c>
      <c r="E375" s="5"/>
      <c r="F375" s="5">
        <f t="shared" si="55"/>
        <v>0</v>
      </c>
      <c r="G375" s="5">
        <f t="shared" si="56"/>
        <v>0</v>
      </c>
      <c r="H375" s="5">
        <f t="shared" si="57"/>
        <v>0</v>
      </c>
      <c r="I375" s="5">
        <f t="shared" si="58"/>
        <v>0</v>
      </c>
      <c r="J375" s="5">
        <f t="shared" si="59"/>
        <v>0</v>
      </c>
      <c r="K375" s="5">
        <f t="shared" si="60"/>
        <v>0</v>
      </c>
      <c r="L375" s="5">
        <f t="shared" si="61"/>
        <v>0</v>
      </c>
      <c r="M375" s="86">
        <f t="shared" si="62"/>
        <v>0</v>
      </c>
      <c r="N375" s="86">
        <f t="shared" si="63"/>
        <v>0</v>
      </c>
      <c r="O375" s="86">
        <f t="shared" si="64"/>
        <v>0</v>
      </c>
      <c r="P375" s="86">
        <f t="shared" si="65"/>
        <v>0</v>
      </c>
      <c r="Q375" s="2" t="s">
        <v>93</v>
      </c>
    </row>
    <row r="376" spans="1:17" x14ac:dyDescent="0.35">
      <c r="A376" s="4">
        <v>1915</v>
      </c>
      <c r="B376" s="3">
        <v>70.8</v>
      </c>
      <c r="C376" s="3"/>
      <c r="D376" s="2" t="s">
        <v>104</v>
      </c>
      <c r="E376" s="5"/>
      <c r="F376" s="5">
        <f t="shared" si="55"/>
        <v>0</v>
      </c>
      <c r="G376" s="5">
        <f t="shared" si="56"/>
        <v>0</v>
      </c>
      <c r="H376" s="5">
        <f t="shared" si="57"/>
        <v>0</v>
      </c>
      <c r="I376" s="5">
        <f t="shared" si="58"/>
        <v>0</v>
      </c>
      <c r="J376" s="5">
        <f t="shared" si="59"/>
        <v>0</v>
      </c>
      <c r="K376" s="5">
        <f t="shared" si="60"/>
        <v>0</v>
      </c>
      <c r="L376" s="5">
        <f t="shared" si="61"/>
        <v>0</v>
      </c>
      <c r="M376" s="86">
        <f t="shared" si="62"/>
        <v>0</v>
      </c>
      <c r="N376" s="86">
        <f t="shared" si="63"/>
        <v>0</v>
      </c>
      <c r="O376" s="86">
        <f t="shared" si="64"/>
        <v>0</v>
      </c>
      <c r="P376" s="86">
        <f t="shared" si="65"/>
        <v>0</v>
      </c>
      <c r="Q376" s="2" t="s">
        <v>92</v>
      </c>
    </row>
    <row r="377" spans="1:17" x14ac:dyDescent="0.35">
      <c r="A377" s="4">
        <v>1916</v>
      </c>
      <c r="B377" s="3">
        <v>70.8</v>
      </c>
      <c r="C377" s="3"/>
      <c r="D377" s="2" t="s">
        <v>104</v>
      </c>
      <c r="E377" s="5"/>
      <c r="F377" s="5">
        <f t="shared" si="55"/>
        <v>0</v>
      </c>
      <c r="G377" s="5">
        <f t="shared" si="56"/>
        <v>0</v>
      </c>
      <c r="H377" s="5">
        <f t="shared" si="57"/>
        <v>0</v>
      </c>
      <c r="I377" s="5">
        <f t="shared" si="58"/>
        <v>0</v>
      </c>
      <c r="J377" s="5">
        <f t="shared" si="59"/>
        <v>0</v>
      </c>
      <c r="K377" s="5">
        <f t="shared" si="60"/>
        <v>0</v>
      </c>
      <c r="L377" s="5">
        <f t="shared" si="61"/>
        <v>0</v>
      </c>
      <c r="M377" s="86">
        <f t="shared" si="62"/>
        <v>0</v>
      </c>
      <c r="N377" s="86">
        <f t="shared" si="63"/>
        <v>0</v>
      </c>
      <c r="O377" s="86">
        <f t="shared" si="64"/>
        <v>0</v>
      </c>
      <c r="P377" s="86">
        <f t="shared" si="65"/>
        <v>0</v>
      </c>
      <c r="Q377" s="2" t="s">
        <v>92</v>
      </c>
    </row>
    <row r="378" spans="1:17" x14ac:dyDescent="0.35">
      <c r="A378" s="4">
        <v>1917</v>
      </c>
      <c r="B378" s="3">
        <v>70.8</v>
      </c>
      <c r="C378" s="3"/>
      <c r="D378" s="2" t="s">
        <v>104</v>
      </c>
      <c r="E378" s="5"/>
      <c r="F378" s="5">
        <f t="shared" si="55"/>
        <v>0</v>
      </c>
      <c r="G378" s="5">
        <f t="shared" si="56"/>
        <v>0</v>
      </c>
      <c r="H378" s="5">
        <f t="shared" si="57"/>
        <v>0</v>
      </c>
      <c r="I378" s="5">
        <f t="shared" si="58"/>
        <v>0</v>
      </c>
      <c r="J378" s="5">
        <f t="shared" si="59"/>
        <v>0</v>
      </c>
      <c r="K378" s="5">
        <f t="shared" si="60"/>
        <v>0</v>
      </c>
      <c r="L378" s="5">
        <f t="shared" si="61"/>
        <v>0</v>
      </c>
      <c r="M378" s="86">
        <f t="shared" si="62"/>
        <v>0</v>
      </c>
      <c r="N378" s="86">
        <f t="shared" si="63"/>
        <v>0</v>
      </c>
      <c r="O378" s="86">
        <f t="shared" si="64"/>
        <v>0</v>
      </c>
      <c r="P378" s="86">
        <f t="shared" si="65"/>
        <v>0</v>
      </c>
      <c r="Q378" s="2" t="s">
        <v>92</v>
      </c>
    </row>
    <row r="379" spans="1:17" x14ac:dyDescent="0.35">
      <c r="A379" s="4">
        <v>1918</v>
      </c>
      <c r="B379" s="3">
        <v>70.8</v>
      </c>
      <c r="C379" s="3"/>
      <c r="D379" s="2" t="s">
        <v>104</v>
      </c>
      <c r="E379" s="5"/>
      <c r="F379" s="5">
        <f t="shared" si="55"/>
        <v>0</v>
      </c>
      <c r="G379" s="5">
        <f t="shared" si="56"/>
        <v>0</v>
      </c>
      <c r="H379" s="5">
        <f t="shared" si="57"/>
        <v>0</v>
      </c>
      <c r="I379" s="5">
        <f t="shared" si="58"/>
        <v>0</v>
      </c>
      <c r="J379" s="5">
        <f t="shared" si="59"/>
        <v>0</v>
      </c>
      <c r="K379" s="5">
        <f t="shared" si="60"/>
        <v>0</v>
      </c>
      <c r="L379" s="5">
        <f t="shared" si="61"/>
        <v>0</v>
      </c>
      <c r="M379" s="86">
        <f t="shared" si="62"/>
        <v>0</v>
      </c>
      <c r="N379" s="86">
        <f t="shared" si="63"/>
        <v>0</v>
      </c>
      <c r="O379" s="86">
        <f t="shared" si="64"/>
        <v>0</v>
      </c>
      <c r="P379" s="86">
        <f t="shared" si="65"/>
        <v>0</v>
      </c>
      <c r="Q379" s="2" t="s">
        <v>92</v>
      </c>
    </row>
    <row r="380" spans="1:17" x14ac:dyDescent="0.35">
      <c r="A380" s="4">
        <v>1919</v>
      </c>
      <c r="B380" s="3">
        <v>46.5</v>
      </c>
      <c r="C380" s="3"/>
      <c r="D380" s="2" t="s">
        <v>105</v>
      </c>
      <c r="E380" s="5"/>
      <c r="F380" s="5">
        <f t="shared" si="55"/>
        <v>0</v>
      </c>
      <c r="G380" s="5">
        <f t="shared" si="56"/>
        <v>0</v>
      </c>
      <c r="H380" s="5">
        <f t="shared" si="57"/>
        <v>0</v>
      </c>
      <c r="I380" s="5">
        <f t="shared" si="58"/>
        <v>0</v>
      </c>
      <c r="J380" s="5">
        <f t="shared" si="59"/>
        <v>0</v>
      </c>
      <c r="K380" s="5">
        <f t="shared" si="60"/>
        <v>0</v>
      </c>
      <c r="L380" s="5">
        <f t="shared" si="61"/>
        <v>0</v>
      </c>
      <c r="M380" s="86">
        <f t="shared" si="62"/>
        <v>0</v>
      </c>
      <c r="N380" s="86">
        <f t="shared" si="63"/>
        <v>0</v>
      </c>
      <c r="O380" s="86">
        <f t="shared" si="64"/>
        <v>0</v>
      </c>
      <c r="P380" s="86">
        <f t="shared" si="65"/>
        <v>0</v>
      </c>
      <c r="Q380" s="2" t="s">
        <v>150</v>
      </c>
    </row>
    <row r="381" spans="1:17" x14ac:dyDescent="0.35">
      <c r="A381" s="4">
        <v>1920</v>
      </c>
      <c r="B381" s="3">
        <v>30.3</v>
      </c>
      <c r="C381" s="3"/>
      <c r="D381" s="2" t="s">
        <v>106</v>
      </c>
      <c r="E381" s="5"/>
      <c r="F381" s="5">
        <f t="shared" si="55"/>
        <v>0</v>
      </c>
      <c r="G381" s="5">
        <f t="shared" si="56"/>
        <v>0</v>
      </c>
      <c r="H381" s="5">
        <f t="shared" si="57"/>
        <v>0</v>
      </c>
      <c r="I381" s="5">
        <f t="shared" si="58"/>
        <v>0</v>
      </c>
      <c r="J381" s="5">
        <f t="shared" si="59"/>
        <v>0</v>
      </c>
      <c r="K381" s="5">
        <f t="shared" si="60"/>
        <v>0</v>
      </c>
      <c r="L381" s="5">
        <f t="shared" si="61"/>
        <v>0</v>
      </c>
      <c r="M381" s="86">
        <f t="shared" si="62"/>
        <v>0</v>
      </c>
      <c r="N381" s="86">
        <f t="shared" si="63"/>
        <v>0</v>
      </c>
      <c r="O381" s="86">
        <f t="shared" si="64"/>
        <v>0</v>
      </c>
      <c r="P381" s="86">
        <f t="shared" si="65"/>
        <v>0</v>
      </c>
      <c r="Q381" s="2" t="s">
        <v>149</v>
      </c>
    </row>
    <row r="382" spans="1:17" x14ac:dyDescent="0.35">
      <c r="A382" s="4">
        <v>1921</v>
      </c>
      <c r="B382" s="3">
        <v>66</v>
      </c>
      <c r="C382" s="3"/>
      <c r="D382" s="2" t="s">
        <v>107</v>
      </c>
      <c r="E382" s="5"/>
      <c r="F382" s="5">
        <f t="shared" si="55"/>
        <v>0</v>
      </c>
      <c r="G382" s="5">
        <f t="shared" si="56"/>
        <v>0</v>
      </c>
      <c r="H382" s="5">
        <f t="shared" si="57"/>
        <v>0</v>
      </c>
      <c r="I382" s="5">
        <f t="shared" si="58"/>
        <v>0</v>
      </c>
      <c r="J382" s="5">
        <f t="shared" si="59"/>
        <v>0</v>
      </c>
      <c r="K382" s="5">
        <f t="shared" si="60"/>
        <v>0</v>
      </c>
      <c r="L382" s="5">
        <f t="shared" si="61"/>
        <v>0</v>
      </c>
      <c r="M382" s="86">
        <f t="shared" si="62"/>
        <v>0</v>
      </c>
      <c r="N382" s="86">
        <f t="shared" si="63"/>
        <v>0</v>
      </c>
      <c r="O382" s="86">
        <f t="shared" si="64"/>
        <v>0</v>
      </c>
      <c r="P382" s="86">
        <f t="shared" si="65"/>
        <v>0</v>
      </c>
      <c r="Q382" s="2" t="s">
        <v>151</v>
      </c>
    </row>
    <row r="383" spans="1:17" x14ac:dyDescent="0.35">
      <c r="A383" s="4">
        <v>1922</v>
      </c>
      <c r="B383" s="3">
        <v>70.8</v>
      </c>
      <c r="C383" s="3"/>
      <c r="D383" s="2" t="s">
        <v>104</v>
      </c>
      <c r="E383" s="5"/>
      <c r="F383" s="5">
        <f t="shared" si="55"/>
        <v>0</v>
      </c>
      <c r="G383" s="5">
        <f t="shared" si="56"/>
        <v>0</v>
      </c>
      <c r="H383" s="5">
        <f t="shared" si="57"/>
        <v>0</v>
      </c>
      <c r="I383" s="5">
        <f t="shared" si="58"/>
        <v>0</v>
      </c>
      <c r="J383" s="5">
        <f t="shared" si="59"/>
        <v>0</v>
      </c>
      <c r="K383" s="5">
        <f t="shared" si="60"/>
        <v>0</v>
      </c>
      <c r="L383" s="5">
        <f t="shared" si="61"/>
        <v>0</v>
      </c>
      <c r="M383" s="86">
        <f t="shared" si="62"/>
        <v>0</v>
      </c>
      <c r="N383" s="86">
        <f t="shared" si="63"/>
        <v>0</v>
      </c>
      <c r="O383" s="86">
        <f t="shared" si="64"/>
        <v>0</v>
      </c>
      <c r="P383" s="86">
        <f t="shared" si="65"/>
        <v>0</v>
      </c>
      <c r="Q383" s="2" t="s">
        <v>92</v>
      </c>
    </row>
    <row r="384" spans="1:17" x14ac:dyDescent="0.35">
      <c r="A384" s="4">
        <v>1923</v>
      </c>
      <c r="B384" s="3">
        <v>70.8</v>
      </c>
      <c r="C384" s="3"/>
      <c r="D384" s="2" t="s">
        <v>104</v>
      </c>
      <c r="E384" s="5"/>
      <c r="F384" s="5">
        <f t="shared" si="55"/>
        <v>0</v>
      </c>
      <c r="G384" s="5">
        <f t="shared" si="56"/>
        <v>0</v>
      </c>
      <c r="H384" s="5">
        <f t="shared" si="57"/>
        <v>0</v>
      </c>
      <c r="I384" s="5">
        <f t="shared" si="58"/>
        <v>0</v>
      </c>
      <c r="J384" s="5">
        <f t="shared" si="59"/>
        <v>0</v>
      </c>
      <c r="K384" s="5">
        <f t="shared" si="60"/>
        <v>0</v>
      </c>
      <c r="L384" s="5">
        <f t="shared" si="61"/>
        <v>0</v>
      </c>
      <c r="M384" s="86">
        <f t="shared" si="62"/>
        <v>0</v>
      </c>
      <c r="N384" s="86">
        <f t="shared" si="63"/>
        <v>0</v>
      </c>
      <c r="O384" s="86">
        <f t="shared" si="64"/>
        <v>0</v>
      </c>
      <c r="P384" s="86">
        <f t="shared" si="65"/>
        <v>0</v>
      </c>
      <c r="Q384" s="2" t="s">
        <v>92</v>
      </c>
    </row>
    <row r="385" spans="1:17" x14ac:dyDescent="0.35">
      <c r="A385" s="4">
        <v>1924</v>
      </c>
      <c r="B385" s="3">
        <v>70.8</v>
      </c>
      <c r="C385" s="3"/>
      <c r="D385" s="2" t="s">
        <v>104</v>
      </c>
      <c r="E385" s="5"/>
      <c r="F385" s="5">
        <f t="shared" si="55"/>
        <v>0</v>
      </c>
      <c r="G385" s="5">
        <f t="shared" si="56"/>
        <v>0</v>
      </c>
      <c r="H385" s="5">
        <f t="shared" si="57"/>
        <v>0</v>
      </c>
      <c r="I385" s="5">
        <f t="shared" si="58"/>
        <v>0</v>
      </c>
      <c r="J385" s="5">
        <f t="shared" si="59"/>
        <v>0</v>
      </c>
      <c r="K385" s="5">
        <f t="shared" si="60"/>
        <v>0</v>
      </c>
      <c r="L385" s="5">
        <f t="shared" si="61"/>
        <v>0</v>
      </c>
      <c r="M385" s="86">
        <f t="shared" si="62"/>
        <v>0</v>
      </c>
      <c r="N385" s="86">
        <f t="shared" si="63"/>
        <v>0</v>
      </c>
      <c r="O385" s="86">
        <f t="shared" si="64"/>
        <v>0</v>
      </c>
      <c r="P385" s="86">
        <f t="shared" si="65"/>
        <v>0</v>
      </c>
      <c r="Q385" s="2" t="s">
        <v>92</v>
      </c>
    </row>
    <row r="386" spans="1:17" x14ac:dyDescent="0.35">
      <c r="A386" s="4">
        <v>1925</v>
      </c>
      <c r="B386" s="3">
        <v>70.7</v>
      </c>
      <c r="C386" s="3"/>
      <c r="D386" s="2" t="s">
        <v>104</v>
      </c>
      <c r="E386" s="5"/>
      <c r="F386" s="5">
        <f t="shared" si="55"/>
        <v>0</v>
      </c>
      <c r="G386" s="5">
        <f t="shared" si="56"/>
        <v>0</v>
      </c>
      <c r="H386" s="5">
        <f t="shared" si="57"/>
        <v>0</v>
      </c>
      <c r="I386" s="5">
        <f t="shared" si="58"/>
        <v>0</v>
      </c>
      <c r="J386" s="5">
        <f t="shared" si="59"/>
        <v>0</v>
      </c>
      <c r="K386" s="5">
        <f t="shared" si="60"/>
        <v>0</v>
      </c>
      <c r="L386" s="5">
        <f t="shared" si="61"/>
        <v>0</v>
      </c>
      <c r="M386" s="86">
        <f t="shared" si="62"/>
        <v>0</v>
      </c>
      <c r="N386" s="86">
        <f t="shared" si="63"/>
        <v>0</v>
      </c>
      <c r="O386" s="86">
        <f t="shared" si="64"/>
        <v>0</v>
      </c>
      <c r="P386" s="86">
        <f t="shared" si="65"/>
        <v>0</v>
      </c>
      <c r="Q386" s="2" t="s">
        <v>92</v>
      </c>
    </row>
    <row r="387" spans="1:17" x14ac:dyDescent="0.35">
      <c r="A387" s="4">
        <v>1926</v>
      </c>
      <c r="B387" s="3">
        <v>70.8</v>
      </c>
      <c r="C387" s="3"/>
      <c r="D387" s="2" t="s">
        <v>104</v>
      </c>
      <c r="E387" s="5"/>
      <c r="F387" s="5">
        <f t="shared" si="55"/>
        <v>0</v>
      </c>
      <c r="G387" s="5">
        <f t="shared" si="56"/>
        <v>0</v>
      </c>
      <c r="H387" s="5">
        <f t="shared" si="57"/>
        <v>0</v>
      </c>
      <c r="I387" s="5">
        <f t="shared" si="58"/>
        <v>0</v>
      </c>
      <c r="J387" s="5">
        <f t="shared" si="59"/>
        <v>0</v>
      </c>
      <c r="K387" s="5">
        <f t="shared" si="60"/>
        <v>0</v>
      </c>
      <c r="L387" s="5">
        <f t="shared" si="61"/>
        <v>0</v>
      </c>
      <c r="M387" s="86">
        <f t="shared" si="62"/>
        <v>0</v>
      </c>
      <c r="N387" s="86">
        <f t="shared" si="63"/>
        <v>0</v>
      </c>
      <c r="O387" s="86">
        <f t="shared" si="64"/>
        <v>0</v>
      </c>
      <c r="P387" s="86">
        <f t="shared" si="65"/>
        <v>0</v>
      </c>
      <c r="Q387" s="2" t="s">
        <v>92</v>
      </c>
    </row>
    <row r="388" spans="1:17" x14ac:dyDescent="0.35">
      <c r="A388" s="4">
        <v>2001</v>
      </c>
      <c r="B388" s="3">
        <v>102.7</v>
      </c>
      <c r="C388" s="3"/>
      <c r="D388" s="2" t="s">
        <v>96</v>
      </c>
      <c r="E388" s="5"/>
      <c r="F388" s="5">
        <f t="shared" si="55"/>
        <v>0</v>
      </c>
      <c r="G388" s="5">
        <f t="shared" si="56"/>
        <v>0</v>
      </c>
      <c r="H388" s="5">
        <f t="shared" si="57"/>
        <v>0</v>
      </c>
      <c r="I388" s="5">
        <f t="shared" si="58"/>
        <v>0</v>
      </c>
      <c r="J388" s="5">
        <f t="shared" si="59"/>
        <v>0</v>
      </c>
      <c r="K388" s="5">
        <f t="shared" si="60"/>
        <v>0</v>
      </c>
      <c r="L388" s="5">
        <f t="shared" si="61"/>
        <v>0</v>
      </c>
      <c r="M388" s="86">
        <f t="shared" si="62"/>
        <v>0</v>
      </c>
      <c r="N388" s="86">
        <f t="shared" si="63"/>
        <v>0</v>
      </c>
      <c r="O388" s="86">
        <f t="shared" si="64"/>
        <v>0</v>
      </c>
      <c r="P388" s="86">
        <f t="shared" si="65"/>
        <v>0</v>
      </c>
      <c r="Q388" s="2" t="s">
        <v>93</v>
      </c>
    </row>
    <row r="389" spans="1:17" x14ac:dyDescent="0.35">
      <c r="A389" s="4">
        <v>2002</v>
      </c>
      <c r="B389" s="3">
        <v>31.9</v>
      </c>
      <c r="C389" s="3"/>
      <c r="D389" s="2" t="s">
        <v>97</v>
      </c>
      <c r="E389" s="5"/>
      <c r="F389" s="5">
        <f t="shared" si="55"/>
        <v>0</v>
      </c>
      <c r="G389" s="5">
        <f t="shared" si="56"/>
        <v>0</v>
      </c>
      <c r="H389" s="5">
        <f t="shared" si="57"/>
        <v>0</v>
      </c>
      <c r="I389" s="5">
        <f t="shared" si="58"/>
        <v>0</v>
      </c>
      <c r="J389" s="5">
        <f t="shared" si="59"/>
        <v>0</v>
      </c>
      <c r="K389" s="5">
        <f t="shared" si="60"/>
        <v>0</v>
      </c>
      <c r="L389" s="5">
        <f t="shared" si="61"/>
        <v>0</v>
      </c>
      <c r="M389" s="86">
        <f t="shared" si="62"/>
        <v>0</v>
      </c>
      <c r="N389" s="86">
        <f t="shared" si="63"/>
        <v>0</v>
      </c>
      <c r="O389" s="86">
        <f t="shared" si="64"/>
        <v>0</v>
      </c>
      <c r="P389" s="86">
        <f t="shared" si="65"/>
        <v>0</v>
      </c>
      <c r="Q389" s="2" t="s">
        <v>149</v>
      </c>
    </row>
    <row r="390" spans="1:17" x14ac:dyDescent="0.35">
      <c r="A390" s="4">
        <v>2003</v>
      </c>
      <c r="B390" s="3">
        <v>31.9</v>
      </c>
      <c r="C390" s="3"/>
      <c r="D390" s="2" t="s">
        <v>97</v>
      </c>
      <c r="E390" s="5"/>
      <c r="F390" s="5">
        <f t="shared" ref="F390:F453" si="66">E390*$W$3</f>
        <v>0</v>
      </c>
      <c r="G390" s="5">
        <f t="shared" ref="G390:G453" si="67">F390*($G$1-$F$3)*$J$1/365</f>
        <v>0</v>
      </c>
      <c r="H390" s="5">
        <f t="shared" ref="H390:H453" si="68">E390*$W$4</f>
        <v>0</v>
      </c>
      <c r="I390" s="5">
        <f t="shared" ref="I390:I453" si="69">H390*($G$1-$H$3)*$J$1/365</f>
        <v>0</v>
      </c>
      <c r="J390" s="5">
        <f t="shared" ref="J390:J453" si="70">E390*$W$5</f>
        <v>0</v>
      </c>
      <c r="K390" s="5">
        <f t="shared" ref="K390:K453" si="71">J390*($G$1-$J$3)*$J$1/365</f>
        <v>0</v>
      </c>
      <c r="L390" s="5">
        <f t="shared" ref="L390:L453" si="72">E390*$W$6</f>
        <v>0</v>
      </c>
      <c r="M390" s="86">
        <f t="shared" ref="M390:M453" si="73">L390*($G$1-$L$3)*$J$1/365</f>
        <v>0</v>
      </c>
      <c r="N390" s="86">
        <f t="shared" ref="N390:N453" si="74">(F390+H390+J390+L390)*2%</f>
        <v>0</v>
      </c>
      <c r="O390" s="86">
        <f t="shared" ref="O390:O453" si="75">G390+I390+K390+M390</f>
        <v>0</v>
      </c>
      <c r="P390" s="86">
        <f t="shared" ref="P390:P453" si="76">N390+O390</f>
        <v>0</v>
      </c>
      <c r="Q390" s="2" t="s">
        <v>149</v>
      </c>
    </row>
    <row r="391" spans="1:17" x14ac:dyDescent="0.35">
      <c r="A391" s="4">
        <v>2004</v>
      </c>
      <c r="B391" s="3">
        <v>36.5</v>
      </c>
      <c r="C391" s="3"/>
      <c r="D391" s="2" t="s">
        <v>98</v>
      </c>
      <c r="E391" s="5"/>
      <c r="F391" s="5">
        <f t="shared" si="66"/>
        <v>0</v>
      </c>
      <c r="G391" s="5">
        <f t="shared" si="67"/>
        <v>0</v>
      </c>
      <c r="H391" s="5">
        <f t="shared" si="68"/>
        <v>0</v>
      </c>
      <c r="I391" s="5">
        <f t="shared" si="69"/>
        <v>0</v>
      </c>
      <c r="J391" s="5">
        <f t="shared" si="70"/>
        <v>0</v>
      </c>
      <c r="K391" s="5">
        <f t="shared" si="71"/>
        <v>0</v>
      </c>
      <c r="L391" s="5">
        <f t="shared" si="72"/>
        <v>0</v>
      </c>
      <c r="M391" s="86">
        <f t="shared" si="73"/>
        <v>0</v>
      </c>
      <c r="N391" s="86">
        <f t="shared" si="74"/>
        <v>0</v>
      </c>
      <c r="O391" s="86">
        <f t="shared" si="75"/>
        <v>0</v>
      </c>
      <c r="P391" s="86">
        <f t="shared" si="76"/>
        <v>0</v>
      </c>
      <c r="Q391" s="2" t="s">
        <v>149</v>
      </c>
    </row>
    <row r="392" spans="1:17" x14ac:dyDescent="0.35">
      <c r="A392" s="4">
        <v>2005</v>
      </c>
      <c r="B392" s="3">
        <v>107.2</v>
      </c>
      <c r="C392" s="3"/>
      <c r="D392" s="2" t="s">
        <v>99</v>
      </c>
      <c r="E392" s="5"/>
      <c r="F392" s="5">
        <f t="shared" si="66"/>
        <v>0</v>
      </c>
      <c r="G392" s="5">
        <f t="shared" si="67"/>
        <v>0</v>
      </c>
      <c r="H392" s="5">
        <f t="shared" si="68"/>
        <v>0</v>
      </c>
      <c r="I392" s="5">
        <f t="shared" si="69"/>
        <v>0</v>
      </c>
      <c r="J392" s="5">
        <f t="shared" si="70"/>
        <v>0</v>
      </c>
      <c r="K392" s="5">
        <f t="shared" si="71"/>
        <v>0</v>
      </c>
      <c r="L392" s="5">
        <f t="shared" si="72"/>
        <v>0</v>
      </c>
      <c r="M392" s="86">
        <f t="shared" si="73"/>
        <v>0</v>
      </c>
      <c r="N392" s="86">
        <f t="shared" si="74"/>
        <v>0</v>
      </c>
      <c r="O392" s="86">
        <f t="shared" si="75"/>
        <v>0</v>
      </c>
      <c r="P392" s="86">
        <f t="shared" si="76"/>
        <v>0</v>
      </c>
      <c r="Q392" s="2" t="s">
        <v>93</v>
      </c>
    </row>
    <row r="393" spans="1:17" x14ac:dyDescent="0.35">
      <c r="A393" s="4">
        <v>2006</v>
      </c>
      <c r="B393" s="3">
        <v>48.6</v>
      </c>
      <c r="C393" s="3"/>
      <c r="D393" s="2" t="s">
        <v>100</v>
      </c>
      <c r="E393" s="5"/>
      <c r="F393" s="5">
        <f t="shared" si="66"/>
        <v>0</v>
      </c>
      <c r="G393" s="5">
        <f t="shared" si="67"/>
        <v>0</v>
      </c>
      <c r="H393" s="5">
        <f t="shared" si="68"/>
        <v>0</v>
      </c>
      <c r="I393" s="5">
        <f t="shared" si="69"/>
        <v>0</v>
      </c>
      <c r="J393" s="5">
        <f t="shared" si="70"/>
        <v>0</v>
      </c>
      <c r="K393" s="5">
        <f t="shared" si="71"/>
        <v>0</v>
      </c>
      <c r="L393" s="5">
        <f t="shared" si="72"/>
        <v>0</v>
      </c>
      <c r="M393" s="86">
        <f t="shared" si="73"/>
        <v>0</v>
      </c>
      <c r="N393" s="86">
        <f t="shared" si="74"/>
        <v>0</v>
      </c>
      <c r="O393" s="86">
        <f t="shared" si="75"/>
        <v>0</v>
      </c>
      <c r="P393" s="86">
        <f t="shared" si="76"/>
        <v>0</v>
      </c>
      <c r="Q393" s="2" t="s">
        <v>150</v>
      </c>
    </row>
    <row r="394" spans="1:17" x14ac:dyDescent="0.35">
      <c r="A394" s="4">
        <v>2007</v>
      </c>
      <c r="B394" s="3">
        <v>73.8</v>
      </c>
      <c r="C394" s="3"/>
      <c r="D394" s="2" t="s">
        <v>101</v>
      </c>
      <c r="E394" s="5"/>
      <c r="F394" s="5">
        <f t="shared" si="66"/>
        <v>0</v>
      </c>
      <c r="G394" s="5">
        <f t="shared" si="67"/>
        <v>0</v>
      </c>
      <c r="H394" s="5">
        <f t="shared" si="68"/>
        <v>0</v>
      </c>
      <c r="I394" s="5">
        <f t="shared" si="69"/>
        <v>0</v>
      </c>
      <c r="J394" s="5">
        <f t="shared" si="70"/>
        <v>0</v>
      </c>
      <c r="K394" s="5">
        <f t="shared" si="71"/>
        <v>0</v>
      </c>
      <c r="L394" s="5">
        <f t="shared" si="72"/>
        <v>0</v>
      </c>
      <c r="M394" s="86">
        <f t="shared" si="73"/>
        <v>0</v>
      </c>
      <c r="N394" s="86">
        <f t="shared" si="74"/>
        <v>0</v>
      </c>
      <c r="O394" s="86">
        <f t="shared" si="75"/>
        <v>0</v>
      </c>
      <c r="P394" s="86">
        <f t="shared" si="76"/>
        <v>0</v>
      </c>
      <c r="Q394" s="2" t="s">
        <v>92</v>
      </c>
    </row>
    <row r="395" spans="1:17" x14ac:dyDescent="0.35">
      <c r="A395" s="4">
        <v>2008</v>
      </c>
      <c r="B395" s="3">
        <v>73.8</v>
      </c>
      <c r="C395" s="3"/>
      <c r="D395" s="2" t="s">
        <v>101</v>
      </c>
      <c r="E395" s="5"/>
      <c r="F395" s="5">
        <f t="shared" si="66"/>
        <v>0</v>
      </c>
      <c r="G395" s="5">
        <f t="shared" si="67"/>
        <v>0</v>
      </c>
      <c r="H395" s="5">
        <f t="shared" si="68"/>
        <v>0</v>
      </c>
      <c r="I395" s="5">
        <f t="shared" si="69"/>
        <v>0</v>
      </c>
      <c r="J395" s="5">
        <f t="shared" si="70"/>
        <v>0</v>
      </c>
      <c r="K395" s="5">
        <f t="shared" si="71"/>
        <v>0</v>
      </c>
      <c r="L395" s="5">
        <f t="shared" si="72"/>
        <v>0</v>
      </c>
      <c r="M395" s="86">
        <f t="shared" si="73"/>
        <v>0</v>
      </c>
      <c r="N395" s="86">
        <f t="shared" si="74"/>
        <v>0</v>
      </c>
      <c r="O395" s="86">
        <f t="shared" si="75"/>
        <v>0</v>
      </c>
      <c r="P395" s="86">
        <f t="shared" si="76"/>
        <v>0</v>
      </c>
      <c r="Q395" s="2" t="s">
        <v>92</v>
      </c>
    </row>
    <row r="396" spans="1:17" x14ac:dyDescent="0.35">
      <c r="A396" s="4">
        <v>2009</v>
      </c>
      <c r="B396" s="3">
        <v>73.8</v>
      </c>
      <c r="C396" s="3"/>
      <c r="D396" s="2" t="s">
        <v>101</v>
      </c>
      <c r="E396" s="5">
        <v>3171302640</v>
      </c>
      <c r="F396" s="5">
        <f t="shared" si="66"/>
        <v>158565132</v>
      </c>
      <c r="G396" s="5">
        <f t="shared" si="67"/>
        <v>28515658.258849315</v>
      </c>
      <c r="H396" s="5">
        <f t="shared" si="68"/>
        <v>634260528</v>
      </c>
      <c r="I396" s="5">
        <f t="shared" si="69"/>
        <v>107598388.7500274</v>
      </c>
      <c r="J396" s="5">
        <f t="shared" si="70"/>
        <v>1268521056</v>
      </c>
      <c r="K396" s="5">
        <f t="shared" si="71"/>
        <v>152222526.72</v>
      </c>
      <c r="L396" s="5">
        <f t="shared" si="72"/>
        <v>158565132</v>
      </c>
      <c r="M396" s="86">
        <f t="shared" si="73"/>
        <v>9487842.4188493136</v>
      </c>
      <c r="N396" s="86">
        <f t="shared" si="74"/>
        <v>44398236.960000001</v>
      </c>
      <c r="O396" s="86">
        <f t="shared" si="75"/>
        <v>297824416.147726</v>
      </c>
      <c r="P396" s="86">
        <f t="shared" si="76"/>
        <v>342222653.10772598</v>
      </c>
      <c r="Q396" s="2" t="s">
        <v>92</v>
      </c>
    </row>
    <row r="397" spans="1:17" x14ac:dyDescent="0.35">
      <c r="A397" s="4">
        <v>2010</v>
      </c>
      <c r="B397" s="3">
        <v>67.7</v>
      </c>
      <c r="C397" s="3"/>
      <c r="D397" s="2" t="s">
        <v>102</v>
      </c>
      <c r="E397" s="5"/>
      <c r="F397" s="5">
        <f t="shared" si="66"/>
        <v>0</v>
      </c>
      <c r="G397" s="5">
        <f t="shared" si="67"/>
        <v>0</v>
      </c>
      <c r="H397" s="5">
        <f t="shared" si="68"/>
        <v>0</v>
      </c>
      <c r="I397" s="5">
        <f t="shared" si="69"/>
        <v>0</v>
      </c>
      <c r="J397" s="5">
        <f t="shared" si="70"/>
        <v>0</v>
      </c>
      <c r="K397" s="5">
        <f t="shared" si="71"/>
        <v>0</v>
      </c>
      <c r="L397" s="5">
        <f t="shared" si="72"/>
        <v>0</v>
      </c>
      <c r="M397" s="86">
        <f t="shared" si="73"/>
        <v>0</v>
      </c>
      <c r="N397" s="86">
        <f t="shared" si="74"/>
        <v>0</v>
      </c>
      <c r="O397" s="86">
        <f t="shared" si="75"/>
        <v>0</v>
      </c>
      <c r="P397" s="86">
        <f t="shared" si="76"/>
        <v>0</v>
      </c>
      <c r="Q397" s="2" t="s">
        <v>92</v>
      </c>
    </row>
    <row r="398" spans="1:17" x14ac:dyDescent="0.35">
      <c r="A398" s="4">
        <v>2011</v>
      </c>
      <c r="B398" s="3">
        <v>68</v>
      </c>
      <c r="C398" s="3"/>
      <c r="D398" s="2" t="s">
        <v>102</v>
      </c>
      <c r="E398" s="5"/>
      <c r="F398" s="5">
        <f t="shared" si="66"/>
        <v>0</v>
      </c>
      <c r="G398" s="5">
        <f t="shared" si="67"/>
        <v>0</v>
      </c>
      <c r="H398" s="5">
        <f t="shared" si="68"/>
        <v>0</v>
      </c>
      <c r="I398" s="5">
        <f t="shared" si="69"/>
        <v>0</v>
      </c>
      <c r="J398" s="5">
        <f t="shared" si="70"/>
        <v>0</v>
      </c>
      <c r="K398" s="5">
        <f t="shared" si="71"/>
        <v>0</v>
      </c>
      <c r="L398" s="5">
        <f t="shared" si="72"/>
        <v>0</v>
      </c>
      <c r="M398" s="86">
        <f t="shared" si="73"/>
        <v>0</v>
      </c>
      <c r="N398" s="86">
        <f t="shared" si="74"/>
        <v>0</v>
      </c>
      <c r="O398" s="86">
        <f t="shared" si="75"/>
        <v>0</v>
      </c>
      <c r="P398" s="86">
        <f t="shared" si="76"/>
        <v>0</v>
      </c>
      <c r="Q398" s="2" t="s">
        <v>92</v>
      </c>
    </row>
    <row r="399" spans="1:17" x14ac:dyDescent="0.35">
      <c r="A399" s="4">
        <v>2012</v>
      </c>
      <c r="B399" s="3">
        <v>52.2</v>
      </c>
      <c r="C399" s="3"/>
      <c r="D399" s="2" t="s">
        <v>111</v>
      </c>
      <c r="E399" s="5"/>
      <c r="F399" s="5">
        <f t="shared" si="66"/>
        <v>0</v>
      </c>
      <c r="G399" s="5">
        <f t="shared" si="67"/>
        <v>0</v>
      </c>
      <c r="H399" s="5">
        <f t="shared" si="68"/>
        <v>0</v>
      </c>
      <c r="I399" s="5">
        <f t="shared" si="69"/>
        <v>0</v>
      </c>
      <c r="J399" s="5">
        <f t="shared" si="70"/>
        <v>0</v>
      </c>
      <c r="K399" s="5">
        <f t="shared" si="71"/>
        <v>0</v>
      </c>
      <c r="L399" s="5">
        <f t="shared" si="72"/>
        <v>0</v>
      </c>
      <c r="M399" s="86">
        <f t="shared" si="73"/>
        <v>0</v>
      </c>
      <c r="N399" s="86">
        <f t="shared" si="74"/>
        <v>0</v>
      </c>
      <c r="O399" s="86">
        <f t="shared" si="75"/>
        <v>0</v>
      </c>
      <c r="P399" s="86">
        <f t="shared" si="76"/>
        <v>0</v>
      </c>
      <c r="Q399" s="2" t="s">
        <v>150</v>
      </c>
    </row>
    <row r="400" spans="1:17" x14ac:dyDescent="0.35">
      <c r="A400" s="4" t="s">
        <v>39</v>
      </c>
      <c r="B400" s="3">
        <v>73.8</v>
      </c>
      <c r="C400" s="3"/>
      <c r="D400" s="2" t="s">
        <v>101</v>
      </c>
      <c r="E400" s="5"/>
      <c r="F400" s="5">
        <f t="shared" si="66"/>
        <v>0</v>
      </c>
      <c r="G400" s="5">
        <f t="shared" si="67"/>
        <v>0</v>
      </c>
      <c r="H400" s="5">
        <f t="shared" si="68"/>
        <v>0</v>
      </c>
      <c r="I400" s="5">
        <f t="shared" si="69"/>
        <v>0</v>
      </c>
      <c r="J400" s="5">
        <f t="shared" si="70"/>
        <v>0</v>
      </c>
      <c r="K400" s="5">
        <f t="shared" si="71"/>
        <v>0</v>
      </c>
      <c r="L400" s="5">
        <f t="shared" si="72"/>
        <v>0</v>
      </c>
      <c r="M400" s="86">
        <f t="shared" si="73"/>
        <v>0</v>
      </c>
      <c r="N400" s="86">
        <f t="shared" si="74"/>
        <v>0</v>
      </c>
      <c r="O400" s="86">
        <f t="shared" si="75"/>
        <v>0</v>
      </c>
      <c r="P400" s="86">
        <f t="shared" si="76"/>
        <v>0</v>
      </c>
      <c r="Q400" s="2" t="s">
        <v>92</v>
      </c>
    </row>
    <row r="401" spans="1:17" x14ac:dyDescent="0.35">
      <c r="A401" s="4" t="s">
        <v>66</v>
      </c>
      <c r="B401" s="3">
        <v>129.19999999999999</v>
      </c>
      <c r="C401" s="3"/>
      <c r="D401" s="2" t="s">
        <v>103</v>
      </c>
      <c r="E401" s="5"/>
      <c r="F401" s="5">
        <f t="shared" si="66"/>
        <v>0</v>
      </c>
      <c r="G401" s="5">
        <f t="shared" si="67"/>
        <v>0</v>
      </c>
      <c r="H401" s="5">
        <f t="shared" si="68"/>
        <v>0</v>
      </c>
      <c r="I401" s="5">
        <f t="shared" si="69"/>
        <v>0</v>
      </c>
      <c r="J401" s="5">
        <f t="shared" si="70"/>
        <v>0</v>
      </c>
      <c r="K401" s="5">
        <f t="shared" si="71"/>
        <v>0</v>
      </c>
      <c r="L401" s="5">
        <f t="shared" si="72"/>
        <v>0</v>
      </c>
      <c r="M401" s="86">
        <f t="shared" si="73"/>
        <v>0</v>
      </c>
      <c r="N401" s="86">
        <f t="shared" si="74"/>
        <v>0</v>
      </c>
      <c r="O401" s="86">
        <f t="shared" si="75"/>
        <v>0</v>
      </c>
      <c r="P401" s="86">
        <f t="shared" si="76"/>
        <v>0</v>
      </c>
      <c r="Q401" s="2" t="s">
        <v>93</v>
      </c>
    </row>
    <row r="402" spans="1:17" x14ac:dyDescent="0.35">
      <c r="A402" s="4">
        <v>2015</v>
      </c>
      <c r="B402" s="3">
        <v>70.8</v>
      </c>
      <c r="C402" s="3"/>
      <c r="D402" s="2" t="s">
        <v>104</v>
      </c>
      <c r="E402" s="5"/>
      <c r="F402" s="5">
        <f t="shared" si="66"/>
        <v>0</v>
      </c>
      <c r="G402" s="5">
        <f t="shared" si="67"/>
        <v>0</v>
      </c>
      <c r="H402" s="5">
        <f t="shared" si="68"/>
        <v>0</v>
      </c>
      <c r="I402" s="5">
        <f t="shared" si="69"/>
        <v>0</v>
      </c>
      <c r="J402" s="5">
        <f t="shared" si="70"/>
        <v>0</v>
      </c>
      <c r="K402" s="5">
        <f t="shared" si="71"/>
        <v>0</v>
      </c>
      <c r="L402" s="5">
        <f t="shared" si="72"/>
        <v>0</v>
      </c>
      <c r="M402" s="86">
        <f t="shared" si="73"/>
        <v>0</v>
      </c>
      <c r="N402" s="86">
        <f t="shared" si="74"/>
        <v>0</v>
      </c>
      <c r="O402" s="86">
        <f t="shared" si="75"/>
        <v>0</v>
      </c>
      <c r="P402" s="86">
        <f t="shared" si="76"/>
        <v>0</v>
      </c>
      <c r="Q402" s="2" t="s">
        <v>92</v>
      </c>
    </row>
    <row r="403" spans="1:17" x14ac:dyDescent="0.35">
      <c r="A403" s="4">
        <v>2016</v>
      </c>
      <c r="B403" s="3">
        <v>70.8</v>
      </c>
      <c r="C403" s="3"/>
      <c r="D403" s="2" t="s">
        <v>104</v>
      </c>
      <c r="E403" s="5">
        <v>3134667600</v>
      </c>
      <c r="F403" s="5">
        <f t="shared" si="66"/>
        <v>156733380</v>
      </c>
      <c r="G403" s="5">
        <f t="shared" si="67"/>
        <v>28186244.008767121</v>
      </c>
      <c r="H403" s="5">
        <f t="shared" si="68"/>
        <v>626933520</v>
      </c>
      <c r="I403" s="5">
        <f t="shared" si="69"/>
        <v>106355407.00931507</v>
      </c>
      <c r="J403" s="5">
        <f t="shared" si="70"/>
        <v>1253867040</v>
      </c>
      <c r="K403" s="5">
        <f t="shared" si="71"/>
        <v>150464044.80000001</v>
      </c>
      <c r="L403" s="5">
        <f t="shared" si="72"/>
        <v>156733380</v>
      </c>
      <c r="M403" s="86">
        <f t="shared" si="73"/>
        <v>9378238.4087671228</v>
      </c>
      <c r="N403" s="86">
        <f t="shared" si="74"/>
        <v>43885346.399999999</v>
      </c>
      <c r="O403" s="86">
        <f t="shared" si="75"/>
        <v>294383934.22684932</v>
      </c>
      <c r="P403" s="86">
        <f t="shared" si="76"/>
        <v>338269280.62684929</v>
      </c>
      <c r="Q403" s="2" t="s">
        <v>92</v>
      </c>
    </row>
    <row r="404" spans="1:17" x14ac:dyDescent="0.35">
      <c r="A404" s="4">
        <v>2017</v>
      </c>
      <c r="B404" s="3">
        <v>70.8</v>
      </c>
      <c r="C404" s="3"/>
      <c r="D404" s="2" t="s">
        <v>104</v>
      </c>
      <c r="E404" s="5"/>
      <c r="F404" s="5">
        <f t="shared" si="66"/>
        <v>0</v>
      </c>
      <c r="G404" s="5">
        <f t="shared" si="67"/>
        <v>0</v>
      </c>
      <c r="H404" s="5">
        <f t="shared" si="68"/>
        <v>0</v>
      </c>
      <c r="I404" s="5">
        <f t="shared" si="69"/>
        <v>0</v>
      </c>
      <c r="J404" s="5">
        <f t="shared" si="70"/>
        <v>0</v>
      </c>
      <c r="K404" s="5">
        <f t="shared" si="71"/>
        <v>0</v>
      </c>
      <c r="L404" s="5">
        <f t="shared" si="72"/>
        <v>0</v>
      </c>
      <c r="M404" s="86">
        <f t="shared" si="73"/>
        <v>0</v>
      </c>
      <c r="N404" s="86">
        <f t="shared" si="74"/>
        <v>0</v>
      </c>
      <c r="O404" s="86">
        <f t="shared" si="75"/>
        <v>0</v>
      </c>
      <c r="P404" s="86">
        <f t="shared" si="76"/>
        <v>0</v>
      </c>
      <c r="Q404" s="2" t="s">
        <v>92</v>
      </c>
    </row>
    <row r="405" spans="1:17" x14ac:dyDescent="0.35">
      <c r="A405" s="4">
        <v>2018</v>
      </c>
      <c r="B405" s="3">
        <v>70.8</v>
      </c>
      <c r="C405" s="3"/>
      <c r="D405" s="2" t="s">
        <v>104</v>
      </c>
      <c r="E405" s="5"/>
      <c r="F405" s="5">
        <f t="shared" si="66"/>
        <v>0</v>
      </c>
      <c r="G405" s="5">
        <f t="shared" si="67"/>
        <v>0</v>
      </c>
      <c r="H405" s="5">
        <f t="shared" si="68"/>
        <v>0</v>
      </c>
      <c r="I405" s="5">
        <f t="shared" si="69"/>
        <v>0</v>
      </c>
      <c r="J405" s="5">
        <f t="shared" si="70"/>
        <v>0</v>
      </c>
      <c r="K405" s="5">
        <f t="shared" si="71"/>
        <v>0</v>
      </c>
      <c r="L405" s="5">
        <f t="shared" si="72"/>
        <v>0</v>
      </c>
      <c r="M405" s="86">
        <f t="shared" si="73"/>
        <v>0</v>
      </c>
      <c r="N405" s="86">
        <f t="shared" si="74"/>
        <v>0</v>
      </c>
      <c r="O405" s="86">
        <f t="shared" si="75"/>
        <v>0</v>
      </c>
      <c r="P405" s="86">
        <f t="shared" si="76"/>
        <v>0</v>
      </c>
      <c r="Q405" s="2" t="s">
        <v>92</v>
      </c>
    </row>
    <row r="406" spans="1:17" x14ac:dyDescent="0.35">
      <c r="A406" s="4">
        <v>2019</v>
      </c>
      <c r="B406" s="3">
        <v>46.5</v>
      </c>
      <c r="C406" s="3"/>
      <c r="D406" s="2" t="s">
        <v>105</v>
      </c>
      <c r="E406" s="5"/>
      <c r="F406" s="5">
        <f t="shared" si="66"/>
        <v>0</v>
      </c>
      <c r="G406" s="5">
        <f t="shared" si="67"/>
        <v>0</v>
      </c>
      <c r="H406" s="5">
        <f t="shared" si="68"/>
        <v>0</v>
      </c>
      <c r="I406" s="5">
        <f t="shared" si="69"/>
        <v>0</v>
      </c>
      <c r="J406" s="5">
        <f t="shared" si="70"/>
        <v>0</v>
      </c>
      <c r="K406" s="5">
        <f t="shared" si="71"/>
        <v>0</v>
      </c>
      <c r="L406" s="5">
        <f t="shared" si="72"/>
        <v>0</v>
      </c>
      <c r="M406" s="86">
        <f t="shared" si="73"/>
        <v>0</v>
      </c>
      <c r="N406" s="86">
        <f t="shared" si="74"/>
        <v>0</v>
      </c>
      <c r="O406" s="86">
        <f t="shared" si="75"/>
        <v>0</v>
      </c>
      <c r="P406" s="86">
        <f t="shared" si="76"/>
        <v>0</v>
      </c>
      <c r="Q406" s="2" t="s">
        <v>150</v>
      </c>
    </row>
    <row r="407" spans="1:17" x14ac:dyDescent="0.35">
      <c r="A407" s="4">
        <v>2020</v>
      </c>
      <c r="B407" s="3">
        <v>30.3</v>
      </c>
      <c r="C407" s="3"/>
      <c r="D407" s="2" t="s">
        <v>106</v>
      </c>
      <c r="E407" s="5"/>
      <c r="F407" s="5">
        <f t="shared" si="66"/>
        <v>0</v>
      </c>
      <c r="G407" s="5">
        <f t="shared" si="67"/>
        <v>0</v>
      </c>
      <c r="H407" s="5">
        <f t="shared" si="68"/>
        <v>0</v>
      </c>
      <c r="I407" s="5">
        <f t="shared" si="69"/>
        <v>0</v>
      </c>
      <c r="J407" s="5">
        <f t="shared" si="70"/>
        <v>0</v>
      </c>
      <c r="K407" s="5">
        <f t="shared" si="71"/>
        <v>0</v>
      </c>
      <c r="L407" s="5">
        <f t="shared" si="72"/>
        <v>0</v>
      </c>
      <c r="M407" s="86">
        <f t="shared" si="73"/>
        <v>0</v>
      </c>
      <c r="N407" s="86">
        <f t="shared" si="74"/>
        <v>0</v>
      </c>
      <c r="O407" s="86">
        <f t="shared" si="75"/>
        <v>0</v>
      </c>
      <c r="P407" s="86">
        <f t="shared" si="76"/>
        <v>0</v>
      </c>
      <c r="Q407" s="2" t="s">
        <v>149</v>
      </c>
    </row>
    <row r="408" spans="1:17" x14ac:dyDescent="0.35">
      <c r="A408" s="4">
        <v>2021</v>
      </c>
      <c r="B408" s="3">
        <v>66</v>
      </c>
      <c r="C408" s="3"/>
      <c r="D408" s="2" t="s">
        <v>107</v>
      </c>
      <c r="E408" s="5"/>
      <c r="F408" s="5">
        <f t="shared" si="66"/>
        <v>0</v>
      </c>
      <c r="G408" s="5">
        <f t="shared" si="67"/>
        <v>0</v>
      </c>
      <c r="H408" s="5">
        <f t="shared" si="68"/>
        <v>0</v>
      </c>
      <c r="I408" s="5">
        <f t="shared" si="69"/>
        <v>0</v>
      </c>
      <c r="J408" s="5">
        <f t="shared" si="70"/>
        <v>0</v>
      </c>
      <c r="K408" s="5">
        <f t="shared" si="71"/>
        <v>0</v>
      </c>
      <c r="L408" s="5">
        <f t="shared" si="72"/>
        <v>0</v>
      </c>
      <c r="M408" s="86">
        <f t="shared" si="73"/>
        <v>0</v>
      </c>
      <c r="N408" s="86">
        <f t="shared" si="74"/>
        <v>0</v>
      </c>
      <c r="O408" s="86">
        <f t="shared" si="75"/>
        <v>0</v>
      </c>
      <c r="P408" s="86">
        <f t="shared" si="76"/>
        <v>0</v>
      </c>
      <c r="Q408" s="2" t="s">
        <v>151</v>
      </c>
    </row>
    <row r="409" spans="1:17" x14ac:dyDescent="0.35">
      <c r="A409" s="4">
        <v>2022</v>
      </c>
      <c r="B409" s="3">
        <v>70.8</v>
      </c>
      <c r="C409" s="3"/>
      <c r="D409" s="2" t="s">
        <v>104</v>
      </c>
      <c r="E409" s="5"/>
      <c r="F409" s="5">
        <f t="shared" si="66"/>
        <v>0</v>
      </c>
      <c r="G409" s="5">
        <f t="shared" si="67"/>
        <v>0</v>
      </c>
      <c r="H409" s="5">
        <f t="shared" si="68"/>
        <v>0</v>
      </c>
      <c r="I409" s="5">
        <f t="shared" si="69"/>
        <v>0</v>
      </c>
      <c r="J409" s="5">
        <f t="shared" si="70"/>
        <v>0</v>
      </c>
      <c r="K409" s="5">
        <f t="shared" si="71"/>
        <v>0</v>
      </c>
      <c r="L409" s="5">
        <f t="shared" si="72"/>
        <v>0</v>
      </c>
      <c r="M409" s="86">
        <f t="shared" si="73"/>
        <v>0</v>
      </c>
      <c r="N409" s="86">
        <f t="shared" si="74"/>
        <v>0</v>
      </c>
      <c r="O409" s="86">
        <f t="shared" si="75"/>
        <v>0</v>
      </c>
      <c r="P409" s="86">
        <f t="shared" si="76"/>
        <v>0</v>
      </c>
      <c r="Q409" s="2" t="s">
        <v>92</v>
      </c>
    </row>
    <row r="410" spans="1:17" x14ac:dyDescent="0.35">
      <c r="A410" s="4">
        <v>2023</v>
      </c>
      <c r="B410" s="3">
        <v>70.8</v>
      </c>
      <c r="C410" s="3"/>
      <c r="D410" s="2" t="s">
        <v>104</v>
      </c>
      <c r="E410" s="5"/>
      <c r="F410" s="5">
        <f t="shared" si="66"/>
        <v>0</v>
      </c>
      <c r="G410" s="5">
        <f t="shared" si="67"/>
        <v>0</v>
      </c>
      <c r="H410" s="5">
        <f t="shared" si="68"/>
        <v>0</v>
      </c>
      <c r="I410" s="5">
        <f t="shared" si="69"/>
        <v>0</v>
      </c>
      <c r="J410" s="5">
        <f t="shared" si="70"/>
        <v>0</v>
      </c>
      <c r="K410" s="5">
        <f t="shared" si="71"/>
        <v>0</v>
      </c>
      <c r="L410" s="5">
        <f t="shared" si="72"/>
        <v>0</v>
      </c>
      <c r="M410" s="86">
        <f t="shared" si="73"/>
        <v>0</v>
      </c>
      <c r="N410" s="86">
        <f t="shared" si="74"/>
        <v>0</v>
      </c>
      <c r="O410" s="86">
        <f t="shared" si="75"/>
        <v>0</v>
      </c>
      <c r="P410" s="86">
        <f t="shared" si="76"/>
        <v>0</v>
      </c>
      <c r="Q410" s="2" t="s">
        <v>92</v>
      </c>
    </row>
    <row r="411" spans="1:17" x14ac:dyDescent="0.35">
      <c r="A411" s="4">
        <v>2024</v>
      </c>
      <c r="B411" s="3">
        <v>70.8</v>
      </c>
      <c r="C411" s="3"/>
      <c r="D411" s="2" t="s">
        <v>104</v>
      </c>
      <c r="E411" s="5"/>
      <c r="F411" s="5">
        <f t="shared" si="66"/>
        <v>0</v>
      </c>
      <c r="G411" s="5">
        <f t="shared" si="67"/>
        <v>0</v>
      </c>
      <c r="H411" s="5">
        <f t="shared" si="68"/>
        <v>0</v>
      </c>
      <c r="I411" s="5">
        <f t="shared" si="69"/>
        <v>0</v>
      </c>
      <c r="J411" s="5">
        <f t="shared" si="70"/>
        <v>0</v>
      </c>
      <c r="K411" s="5">
        <f t="shared" si="71"/>
        <v>0</v>
      </c>
      <c r="L411" s="5">
        <f t="shared" si="72"/>
        <v>0</v>
      </c>
      <c r="M411" s="86">
        <f t="shared" si="73"/>
        <v>0</v>
      </c>
      <c r="N411" s="86">
        <f t="shared" si="74"/>
        <v>0</v>
      </c>
      <c r="O411" s="86">
        <f t="shared" si="75"/>
        <v>0</v>
      </c>
      <c r="P411" s="86">
        <f t="shared" si="76"/>
        <v>0</v>
      </c>
      <c r="Q411" s="2" t="s">
        <v>92</v>
      </c>
    </row>
    <row r="412" spans="1:17" x14ac:dyDescent="0.35">
      <c r="A412" s="4">
        <v>2025</v>
      </c>
      <c r="B412" s="3">
        <v>70.7</v>
      </c>
      <c r="C412" s="3"/>
      <c r="D412" s="2" t="s">
        <v>104</v>
      </c>
      <c r="E412" s="5"/>
      <c r="F412" s="5">
        <f t="shared" si="66"/>
        <v>0</v>
      </c>
      <c r="G412" s="5">
        <f t="shared" si="67"/>
        <v>0</v>
      </c>
      <c r="H412" s="5">
        <f t="shared" si="68"/>
        <v>0</v>
      </c>
      <c r="I412" s="5">
        <f t="shared" si="69"/>
        <v>0</v>
      </c>
      <c r="J412" s="5">
        <f t="shared" si="70"/>
        <v>0</v>
      </c>
      <c r="K412" s="5">
        <f t="shared" si="71"/>
        <v>0</v>
      </c>
      <c r="L412" s="5">
        <f t="shared" si="72"/>
        <v>0</v>
      </c>
      <c r="M412" s="86">
        <f t="shared" si="73"/>
        <v>0</v>
      </c>
      <c r="N412" s="86">
        <f t="shared" si="74"/>
        <v>0</v>
      </c>
      <c r="O412" s="86">
        <f t="shared" si="75"/>
        <v>0</v>
      </c>
      <c r="P412" s="86">
        <f t="shared" si="76"/>
        <v>0</v>
      </c>
      <c r="Q412" s="2" t="s">
        <v>92</v>
      </c>
    </row>
    <row r="413" spans="1:17" x14ac:dyDescent="0.35">
      <c r="A413" s="4">
        <v>2026</v>
      </c>
      <c r="B413" s="3">
        <v>70.8</v>
      </c>
      <c r="C413" s="3"/>
      <c r="D413" s="2" t="s">
        <v>104</v>
      </c>
      <c r="E413" s="5"/>
      <c r="F413" s="5">
        <f t="shared" si="66"/>
        <v>0</v>
      </c>
      <c r="G413" s="5">
        <f t="shared" si="67"/>
        <v>0</v>
      </c>
      <c r="H413" s="5">
        <f t="shared" si="68"/>
        <v>0</v>
      </c>
      <c r="I413" s="5">
        <f t="shared" si="69"/>
        <v>0</v>
      </c>
      <c r="J413" s="5">
        <f t="shared" si="70"/>
        <v>0</v>
      </c>
      <c r="K413" s="5">
        <f t="shared" si="71"/>
        <v>0</v>
      </c>
      <c r="L413" s="5">
        <f t="shared" si="72"/>
        <v>0</v>
      </c>
      <c r="M413" s="86">
        <f t="shared" si="73"/>
        <v>0</v>
      </c>
      <c r="N413" s="86">
        <f t="shared" si="74"/>
        <v>0</v>
      </c>
      <c r="O413" s="86">
        <f t="shared" si="75"/>
        <v>0</v>
      </c>
      <c r="P413" s="86">
        <f t="shared" si="76"/>
        <v>0</v>
      </c>
      <c r="Q413" s="2" t="s">
        <v>92</v>
      </c>
    </row>
    <row r="414" spans="1:17" x14ac:dyDescent="0.35">
      <c r="A414" s="4">
        <v>2101</v>
      </c>
      <c r="B414" s="3">
        <v>102.7</v>
      </c>
      <c r="C414" s="3"/>
      <c r="D414" s="2" t="s">
        <v>96</v>
      </c>
      <c r="E414" s="5"/>
      <c r="F414" s="5">
        <f t="shared" si="66"/>
        <v>0</v>
      </c>
      <c r="G414" s="5">
        <f t="shared" si="67"/>
        <v>0</v>
      </c>
      <c r="H414" s="5">
        <f t="shared" si="68"/>
        <v>0</v>
      </c>
      <c r="I414" s="5">
        <f t="shared" si="69"/>
        <v>0</v>
      </c>
      <c r="J414" s="5">
        <f t="shared" si="70"/>
        <v>0</v>
      </c>
      <c r="K414" s="5">
        <f t="shared" si="71"/>
        <v>0</v>
      </c>
      <c r="L414" s="5">
        <f t="shared" si="72"/>
        <v>0</v>
      </c>
      <c r="M414" s="86">
        <f t="shared" si="73"/>
        <v>0</v>
      </c>
      <c r="N414" s="86">
        <f t="shared" si="74"/>
        <v>0</v>
      </c>
      <c r="O414" s="86">
        <f t="shared" si="75"/>
        <v>0</v>
      </c>
      <c r="P414" s="86">
        <f t="shared" si="76"/>
        <v>0</v>
      </c>
      <c r="Q414" s="2" t="s">
        <v>93</v>
      </c>
    </row>
    <row r="415" spans="1:17" x14ac:dyDescent="0.35">
      <c r="A415" s="4">
        <v>2102</v>
      </c>
      <c r="B415" s="3">
        <v>31.9</v>
      </c>
      <c r="C415" s="3"/>
      <c r="D415" s="2" t="s">
        <v>97</v>
      </c>
      <c r="E415" s="5"/>
      <c r="F415" s="5">
        <f t="shared" si="66"/>
        <v>0</v>
      </c>
      <c r="G415" s="5">
        <f t="shared" si="67"/>
        <v>0</v>
      </c>
      <c r="H415" s="5">
        <f t="shared" si="68"/>
        <v>0</v>
      </c>
      <c r="I415" s="5">
        <f t="shared" si="69"/>
        <v>0</v>
      </c>
      <c r="J415" s="5">
        <f t="shared" si="70"/>
        <v>0</v>
      </c>
      <c r="K415" s="5">
        <f t="shared" si="71"/>
        <v>0</v>
      </c>
      <c r="L415" s="5">
        <f t="shared" si="72"/>
        <v>0</v>
      </c>
      <c r="M415" s="86">
        <f t="shared" si="73"/>
        <v>0</v>
      </c>
      <c r="N415" s="86">
        <f t="shared" si="74"/>
        <v>0</v>
      </c>
      <c r="O415" s="86">
        <f t="shared" si="75"/>
        <v>0</v>
      </c>
      <c r="P415" s="86">
        <f t="shared" si="76"/>
        <v>0</v>
      </c>
      <c r="Q415" s="2" t="s">
        <v>149</v>
      </c>
    </row>
    <row r="416" spans="1:17" x14ac:dyDescent="0.35">
      <c r="A416" s="4">
        <v>2103</v>
      </c>
      <c r="B416" s="3">
        <v>31.9</v>
      </c>
      <c r="C416" s="3"/>
      <c r="D416" s="2" t="s">
        <v>97</v>
      </c>
      <c r="E416" s="5"/>
      <c r="F416" s="5">
        <f t="shared" si="66"/>
        <v>0</v>
      </c>
      <c r="G416" s="5">
        <f t="shared" si="67"/>
        <v>0</v>
      </c>
      <c r="H416" s="5">
        <f t="shared" si="68"/>
        <v>0</v>
      </c>
      <c r="I416" s="5">
        <f t="shared" si="69"/>
        <v>0</v>
      </c>
      <c r="J416" s="5">
        <f t="shared" si="70"/>
        <v>0</v>
      </c>
      <c r="K416" s="5">
        <f t="shared" si="71"/>
        <v>0</v>
      </c>
      <c r="L416" s="5">
        <f t="shared" si="72"/>
        <v>0</v>
      </c>
      <c r="M416" s="86">
        <f t="shared" si="73"/>
        <v>0</v>
      </c>
      <c r="N416" s="86">
        <f t="shared" si="74"/>
        <v>0</v>
      </c>
      <c r="O416" s="86">
        <f t="shared" si="75"/>
        <v>0</v>
      </c>
      <c r="P416" s="86">
        <f t="shared" si="76"/>
        <v>0</v>
      </c>
      <c r="Q416" s="2" t="s">
        <v>149</v>
      </c>
    </row>
    <row r="417" spans="1:17" x14ac:dyDescent="0.35">
      <c r="A417" s="4">
        <v>2104</v>
      </c>
      <c r="B417" s="3">
        <v>36.5</v>
      </c>
      <c r="C417" s="3"/>
      <c r="D417" s="2" t="s">
        <v>98</v>
      </c>
      <c r="E417" s="5"/>
      <c r="F417" s="5">
        <f t="shared" si="66"/>
        <v>0</v>
      </c>
      <c r="G417" s="5">
        <f t="shared" si="67"/>
        <v>0</v>
      </c>
      <c r="H417" s="5">
        <f t="shared" si="68"/>
        <v>0</v>
      </c>
      <c r="I417" s="5">
        <f t="shared" si="69"/>
        <v>0</v>
      </c>
      <c r="J417" s="5">
        <f t="shared" si="70"/>
        <v>0</v>
      </c>
      <c r="K417" s="5">
        <f t="shared" si="71"/>
        <v>0</v>
      </c>
      <c r="L417" s="5">
        <f t="shared" si="72"/>
        <v>0</v>
      </c>
      <c r="M417" s="86">
        <f t="shared" si="73"/>
        <v>0</v>
      </c>
      <c r="N417" s="86">
        <f t="shared" si="74"/>
        <v>0</v>
      </c>
      <c r="O417" s="86">
        <f t="shared" si="75"/>
        <v>0</v>
      </c>
      <c r="P417" s="86">
        <f t="shared" si="76"/>
        <v>0</v>
      </c>
      <c r="Q417" s="2" t="s">
        <v>149</v>
      </c>
    </row>
    <row r="418" spans="1:17" x14ac:dyDescent="0.35">
      <c r="A418" s="4">
        <v>2105</v>
      </c>
      <c r="B418" s="3">
        <v>107.2</v>
      </c>
      <c r="C418" s="3"/>
      <c r="D418" s="2" t="s">
        <v>99</v>
      </c>
      <c r="E418" s="5"/>
      <c r="F418" s="5">
        <f t="shared" si="66"/>
        <v>0</v>
      </c>
      <c r="G418" s="5">
        <f t="shared" si="67"/>
        <v>0</v>
      </c>
      <c r="H418" s="5">
        <f t="shared" si="68"/>
        <v>0</v>
      </c>
      <c r="I418" s="5">
        <f t="shared" si="69"/>
        <v>0</v>
      </c>
      <c r="J418" s="5">
        <f t="shared" si="70"/>
        <v>0</v>
      </c>
      <c r="K418" s="5">
        <f t="shared" si="71"/>
        <v>0</v>
      </c>
      <c r="L418" s="5">
        <f t="shared" si="72"/>
        <v>0</v>
      </c>
      <c r="M418" s="86">
        <f t="shared" si="73"/>
        <v>0</v>
      </c>
      <c r="N418" s="86">
        <f t="shared" si="74"/>
        <v>0</v>
      </c>
      <c r="O418" s="86">
        <f t="shared" si="75"/>
        <v>0</v>
      </c>
      <c r="P418" s="86">
        <f t="shared" si="76"/>
        <v>0</v>
      </c>
      <c r="Q418" s="2" t="s">
        <v>93</v>
      </c>
    </row>
    <row r="419" spans="1:17" x14ac:dyDescent="0.35">
      <c r="A419" s="4">
        <v>2106</v>
      </c>
      <c r="B419" s="3">
        <v>48.6</v>
      </c>
      <c r="C419" s="3"/>
      <c r="D419" s="2" t="s">
        <v>100</v>
      </c>
      <c r="E419" s="5"/>
      <c r="F419" s="5">
        <f t="shared" si="66"/>
        <v>0</v>
      </c>
      <c r="G419" s="5">
        <f t="shared" si="67"/>
        <v>0</v>
      </c>
      <c r="H419" s="5">
        <f t="shared" si="68"/>
        <v>0</v>
      </c>
      <c r="I419" s="5">
        <f t="shared" si="69"/>
        <v>0</v>
      </c>
      <c r="J419" s="5">
        <f t="shared" si="70"/>
        <v>0</v>
      </c>
      <c r="K419" s="5">
        <f t="shared" si="71"/>
        <v>0</v>
      </c>
      <c r="L419" s="5">
        <f t="shared" si="72"/>
        <v>0</v>
      </c>
      <c r="M419" s="86">
        <f t="shared" si="73"/>
        <v>0</v>
      </c>
      <c r="N419" s="86">
        <f t="shared" si="74"/>
        <v>0</v>
      </c>
      <c r="O419" s="86">
        <f t="shared" si="75"/>
        <v>0</v>
      </c>
      <c r="P419" s="86">
        <f t="shared" si="76"/>
        <v>0</v>
      </c>
      <c r="Q419" s="2" t="s">
        <v>150</v>
      </c>
    </row>
    <row r="420" spans="1:17" x14ac:dyDescent="0.35">
      <c r="A420" s="4">
        <v>2107</v>
      </c>
      <c r="B420" s="3">
        <v>73.8</v>
      </c>
      <c r="C420" s="3"/>
      <c r="D420" s="2" t="s">
        <v>101</v>
      </c>
      <c r="E420" s="5"/>
      <c r="F420" s="5">
        <f t="shared" si="66"/>
        <v>0</v>
      </c>
      <c r="G420" s="5">
        <f t="shared" si="67"/>
        <v>0</v>
      </c>
      <c r="H420" s="5">
        <f t="shared" si="68"/>
        <v>0</v>
      </c>
      <c r="I420" s="5">
        <f t="shared" si="69"/>
        <v>0</v>
      </c>
      <c r="J420" s="5">
        <f t="shared" si="70"/>
        <v>0</v>
      </c>
      <c r="K420" s="5">
        <f t="shared" si="71"/>
        <v>0</v>
      </c>
      <c r="L420" s="5">
        <f t="shared" si="72"/>
        <v>0</v>
      </c>
      <c r="M420" s="86">
        <f t="shared" si="73"/>
        <v>0</v>
      </c>
      <c r="N420" s="86">
        <f t="shared" si="74"/>
        <v>0</v>
      </c>
      <c r="O420" s="86">
        <f t="shared" si="75"/>
        <v>0</v>
      </c>
      <c r="P420" s="86">
        <f t="shared" si="76"/>
        <v>0</v>
      </c>
      <c r="Q420" s="2" t="s">
        <v>92</v>
      </c>
    </row>
    <row r="421" spans="1:17" x14ac:dyDescent="0.35">
      <c r="A421" s="4">
        <v>2108</v>
      </c>
      <c r="B421" s="3">
        <v>73.8</v>
      </c>
      <c r="C421" s="3"/>
      <c r="D421" s="2" t="s">
        <v>101</v>
      </c>
      <c r="E421" s="5"/>
      <c r="F421" s="5">
        <f t="shared" si="66"/>
        <v>0</v>
      </c>
      <c r="G421" s="5">
        <f t="shared" si="67"/>
        <v>0</v>
      </c>
      <c r="H421" s="5">
        <f t="shared" si="68"/>
        <v>0</v>
      </c>
      <c r="I421" s="5">
        <f t="shared" si="69"/>
        <v>0</v>
      </c>
      <c r="J421" s="5">
        <f t="shared" si="70"/>
        <v>0</v>
      </c>
      <c r="K421" s="5">
        <f t="shared" si="71"/>
        <v>0</v>
      </c>
      <c r="L421" s="5">
        <f t="shared" si="72"/>
        <v>0</v>
      </c>
      <c r="M421" s="86">
        <f t="shared" si="73"/>
        <v>0</v>
      </c>
      <c r="N421" s="86">
        <f t="shared" si="74"/>
        <v>0</v>
      </c>
      <c r="O421" s="86">
        <f t="shared" si="75"/>
        <v>0</v>
      </c>
      <c r="P421" s="86">
        <f t="shared" si="76"/>
        <v>0</v>
      </c>
      <c r="Q421" s="2" t="s">
        <v>92</v>
      </c>
    </row>
    <row r="422" spans="1:17" x14ac:dyDescent="0.35">
      <c r="A422" s="4">
        <v>2109</v>
      </c>
      <c r="B422" s="3">
        <v>73.8</v>
      </c>
      <c r="C422" s="3"/>
      <c r="D422" s="2" t="s">
        <v>101</v>
      </c>
      <c r="E422" s="5"/>
      <c r="F422" s="5">
        <f t="shared" si="66"/>
        <v>0</v>
      </c>
      <c r="G422" s="5">
        <f t="shared" si="67"/>
        <v>0</v>
      </c>
      <c r="H422" s="5">
        <f t="shared" si="68"/>
        <v>0</v>
      </c>
      <c r="I422" s="5">
        <f t="shared" si="69"/>
        <v>0</v>
      </c>
      <c r="J422" s="5">
        <f t="shared" si="70"/>
        <v>0</v>
      </c>
      <c r="K422" s="5">
        <f t="shared" si="71"/>
        <v>0</v>
      </c>
      <c r="L422" s="5">
        <f t="shared" si="72"/>
        <v>0</v>
      </c>
      <c r="M422" s="86">
        <f t="shared" si="73"/>
        <v>0</v>
      </c>
      <c r="N422" s="86">
        <f t="shared" si="74"/>
        <v>0</v>
      </c>
      <c r="O422" s="86">
        <f t="shared" si="75"/>
        <v>0</v>
      </c>
      <c r="P422" s="86">
        <f t="shared" si="76"/>
        <v>0</v>
      </c>
      <c r="Q422" s="2" t="s">
        <v>92</v>
      </c>
    </row>
    <row r="423" spans="1:17" x14ac:dyDescent="0.35">
      <c r="A423" s="4">
        <v>2110</v>
      </c>
      <c r="B423" s="3">
        <v>67.7</v>
      </c>
      <c r="C423" s="3"/>
      <c r="D423" s="2" t="s">
        <v>102</v>
      </c>
      <c r="E423" s="5"/>
      <c r="F423" s="5">
        <f t="shared" si="66"/>
        <v>0</v>
      </c>
      <c r="G423" s="5">
        <f t="shared" si="67"/>
        <v>0</v>
      </c>
      <c r="H423" s="5">
        <f t="shared" si="68"/>
        <v>0</v>
      </c>
      <c r="I423" s="5">
        <f t="shared" si="69"/>
        <v>0</v>
      </c>
      <c r="J423" s="5">
        <f t="shared" si="70"/>
        <v>0</v>
      </c>
      <c r="K423" s="5">
        <f t="shared" si="71"/>
        <v>0</v>
      </c>
      <c r="L423" s="5">
        <f t="shared" si="72"/>
        <v>0</v>
      </c>
      <c r="M423" s="86">
        <f t="shared" si="73"/>
        <v>0</v>
      </c>
      <c r="N423" s="86">
        <f t="shared" si="74"/>
        <v>0</v>
      </c>
      <c r="O423" s="86">
        <f t="shared" si="75"/>
        <v>0</v>
      </c>
      <c r="P423" s="86">
        <f t="shared" si="76"/>
        <v>0</v>
      </c>
      <c r="Q423" s="2" t="s">
        <v>92</v>
      </c>
    </row>
    <row r="424" spans="1:17" x14ac:dyDescent="0.35">
      <c r="A424" s="4">
        <v>2111</v>
      </c>
      <c r="B424" s="3">
        <v>68</v>
      </c>
      <c r="C424" s="3"/>
      <c r="D424" s="2" t="s">
        <v>102</v>
      </c>
      <c r="E424" s="5"/>
      <c r="F424" s="5">
        <f t="shared" si="66"/>
        <v>0</v>
      </c>
      <c r="G424" s="5">
        <f t="shared" si="67"/>
        <v>0</v>
      </c>
      <c r="H424" s="5">
        <f t="shared" si="68"/>
        <v>0</v>
      </c>
      <c r="I424" s="5">
        <f t="shared" si="69"/>
        <v>0</v>
      </c>
      <c r="J424" s="5">
        <f t="shared" si="70"/>
        <v>0</v>
      </c>
      <c r="K424" s="5">
        <f t="shared" si="71"/>
        <v>0</v>
      </c>
      <c r="L424" s="5">
        <f t="shared" si="72"/>
        <v>0</v>
      </c>
      <c r="M424" s="86">
        <f t="shared" si="73"/>
        <v>0</v>
      </c>
      <c r="N424" s="86">
        <f t="shared" si="74"/>
        <v>0</v>
      </c>
      <c r="O424" s="86">
        <f t="shared" si="75"/>
        <v>0</v>
      </c>
      <c r="P424" s="86">
        <f t="shared" si="76"/>
        <v>0</v>
      </c>
      <c r="Q424" s="2" t="s">
        <v>92</v>
      </c>
    </row>
    <row r="425" spans="1:17" x14ac:dyDescent="0.35">
      <c r="A425" s="4">
        <v>2112</v>
      </c>
      <c r="B425" s="3">
        <v>52.2</v>
      </c>
      <c r="C425" s="3"/>
      <c r="D425" s="2" t="s">
        <v>111</v>
      </c>
      <c r="E425" s="5"/>
      <c r="F425" s="5">
        <f t="shared" si="66"/>
        <v>0</v>
      </c>
      <c r="G425" s="5">
        <f t="shared" si="67"/>
        <v>0</v>
      </c>
      <c r="H425" s="5">
        <f t="shared" si="68"/>
        <v>0</v>
      </c>
      <c r="I425" s="5">
        <f t="shared" si="69"/>
        <v>0</v>
      </c>
      <c r="J425" s="5">
        <f t="shared" si="70"/>
        <v>0</v>
      </c>
      <c r="K425" s="5">
        <f t="shared" si="71"/>
        <v>0</v>
      </c>
      <c r="L425" s="5">
        <f t="shared" si="72"/>
        <v>0</v>
      </c>
      <c r="M425" s="86">
        <f t="shared" si="73"/>
        <v>0</v>
      </c>
      <c r="N425" s="86">
        <f t="shared" si="74"/>
        <v>0</v>
      </c>
      <c r="O425" s="86">
        <f t="shared" si="75"/>
        <v>0</v>
      </c>
      <c r="P425" s="86">
        <f t="shared" si="76"/>
        <v>0</v>
      </c>
      <c r="Q425" s="2" t="s">
        <v>150</v>
      </c>
    </row>
    <row r="426" spans="1:17" x14ac:dyDescent="0.35">
      <c r="A426" s="4" t="s">
        <v>38</v>
      </c>
      <c r="B426" s="3">
        <v>73.8</v>
      </c>
      <c r="C426" s="3"/>
      <c r="D426" s="2" t="s">
        <v>101</v>
      </c>
      <c r="E426" s="5"/>
      <c r="F426" s="5">
        <f t="shared" si="66"/>
        <v>0</v>
      </c>
      <c r="G426" s="5">
        <f t="shared" si="67"/>
        <v>0</v>
      </c>
      <c r="H426" s="5">
        <f t="shared" si="68"/>
        <v>0</v>
      </c>
      <c r="I426" s="5">
        <f t="shared" si="69"/>
        <v>0</v>
      </c>
      <c r="J426" s="5">
        <f t="shared" si="70"/>
        <v>0</v>
      </c>
      <c r="K426" s="5">
        <f t="shared" si="71"/>
        <v>0</v>
      </c>
      <c r="L426" s="5">
        <f t="shared" si="72"/>
        <v>0</v>
      </c>
      <c r="M426" s="86">
        <f t="shared" si="73"/>
        <v>0</v>
      </c>
      <c r="N426" s="86">
        <f t="shared" si="74"/>
        <v>0</v>
      </c>
      <c r="O426" s="86">
        <f t="shared" si="75"/>
        <v>0</v>
      </c>
      <c r="P426" s="86">
        <f t="shared" si="76"/>
        <v>0</v>
      </c>
      <c r="Q426" s="2" t="s">
        <v>92</v>
      </c>
    </row>
    <row r="427" spans="1:17" x14ac:dyDescent="0.35">
      <c r="A427" s="4" t="s">
        <v>67</v>
      </c>
      <c r="B427" s="3">
        <v>129.19999999999999</v>
      </c>
      <c r="C427" s="3"/>
      <c r="D427" s="2" t="s">
        <v>103</v>
      </c>
      <c r="E427" s="5"/>
      <c r="F427" s="5">
        <f t="shared" si="66"/>
        <v>0</v>
      </c>
      <c r="G427" s="5">
        <f t="shared" si="67"/>
        <v>0</v>
      </c>
      <c r="H427" s="5">
        <f t="shared" si="68"/>
        <v>0</v>
      </c>
      <c r="I427" s="5">
        <f t="shared" si="69"/>
        <v>0</v>
      </c>
      <c r="J427" s="5">
        <f t="shared" si="70"/>
        <v>0</v>
      </c>
      <c r="K427" s="5">
        <f t="shared" si="71"/>
        <v>0</v>
      </c>
      <c r="L427" s="5">
        <f t="shared" si="72"/>
        <v>0</v>
      </c>
      <c r="M427" s="86">
        <f t="shared" si="73"/>
        <v>0</v>
      </c>
      <c r="N427" s="86">
        <f t="shared" si="74"/>
        <v>0</v>
      </c>
      <c r="O427" s="86">
        <f t="shared" si="75"/>
        <v>0</v>
      </c>
      <c r="P427" s="86">
        <f t="shared" si="76"/>
        <v>0</v>
      </c>
      <c r="Q427" s="2" t="s">
        <v>93</v>
      </c>
    </row>
    <row r="428" spans="1:17" x14ac:dyDescent="0.35">
      <c r="A428" s="4">
        <v>2115</v>
      </c>
      <c r="B428" s="3">
        <v>70.8</v>
      </c>
      <c r="C428" s="3"/>
      <c r="D428" s="2" t="s">
        <v>104</v>
      </c>
      <c r="E428" s="5"/>
      <c r="F428" s="5">
        <f t="shared" si="66"/>
        <v>0</v>
      </c>
      <c r="G428" s="5">
        <f t="shared" si="67"/>
        <v>0</v>
      </c>
      <c r="H428" s="5">
        <f t="shared" si="68"/>
        <v>0</v>
      </c>
      <c r="I428" s="5">
        <f t="shared" si="69"/>
        <v>0</v>
      </c>
      <c r="J428" s="5">
        <f t="shared" si="70"/>
        <v>0</v>
      </c>
      <c r="K428" s="5">
        <f t="shared" si="71"/>
        <v>0</v>
      </c>
      <c r="L428" s="5">
        <f t="shared" si="72"/>
        <v>0</v>
      </c>
      <c r="M428" s="86">
        <f t="shared" si="73"/>
        <v>0</v>
      </c>
      <c r="N428" s="86">
        <f t="shared" si="74"/>
        <v>0</v>
      </c>
      <c r="O428" s="86">
        <f t="shared" si="75"/>
        <v>0</v>
      </c>
      <c r="P428" s="86">
        <f t="shared" si="76"/>
        <v>0</v>
      </c>
      <c r="Q428" s="2" t="s">
        <v>92</v>
      </c>
    </row>
    <row r="429" spans="1:17" x14ac:dyDescent="0.35">
      <c r="A429" s="4">
        <v>2116</v>
      </c>
      <c r="B429" s="3">
        <v>70.8</v>
      </c>
      <c r="C429" s="3"/>
      <c r="D429" s="2" t="s">
        <v>104</v>
      </c>
      <c r="E429" s="5"/>
      <c r="F429" s="5">
        <f t="shared" si="66"/>
        <v>0</v>
      </c>
      <c r="G429" s="5">
        <f t="shared" si="67"/>
        <v>0</v>
      </c>
      <c r="H429" s="5">
        <f t="shared" si="68"/>
        <v>0</v>
      </c>
      <c r="I429" s="5">
        <f t="shared" si="69"/>
        <v>0</v>
      </c>
      <c r="J429" s="5">
        <f t="shared" si="70"/>
        <v>0</v>
      </c>
      <c r="K429" s="5">
        <f t="shared" si="71"/>
        <v>0</v>
      </c>
      <c r="L429" s="5">
        <f t="shared" si="72"/>
        <v>0</v>
      </c>
      <c r="M429" s="86">
        <f t="shared" si="73"/>
        <v>0</v>
      </c>
      <c r="N429" s="86">
        <f t="shared" si="74"/>
        <v>0</v>
      </c>
      <c r="O429" s="86">
        <f t="shared" si="75"/>
        <v>0</v>
      </c>
      <c r="P429" s="86">
        <f t="shared" si="76"/>
        <v>0</v>
      </c>
      <c r="Q429" s="2" t="s">
        <v>92</v>
      </c>
    </row>
    <row r="430" spans="1:17" x14ac:dyDescent="0.35">
      <c r="A430" s="4">
        <v>2117</v>
      </c>
      <c r="B430" s="3">
        <v>70.8</v>
      </c>
      <c r="C430" s="3"/>
      <c r="D430" s="2" t="s">
        <v>104</v>
      </c>
      <c r="E430" s="5"/>
      <c r="F430" s="5">
        <f t="shared" si="66"/>
        <v>0</v>
      </c>
      <c r="G430" s="5">
        <f t="shared" si="67"/>
        <v>0</v>
      </c>
      <c r="H430" s="5">
        <f t="shared" si="68"/>
        <v>0</v>
      </c>
      <c r="I430" s="5">
        <f t="shared" si="69"/>
        <v>0</v>
      </c>
      <c r="J430" s="5">
        <f t="shared" si="70"/>
        <v>0</v>
      </c>
      <c r="K430" s="5">
        <f t="shared" si="71"/>
        <v>0</v>
      </c>
      <c r="L430" s="5">
        <f t="shared" si="72"/>
        <v>0</v>
      </c>
      <c r="M430" s="86">
        <f t="shared" si="73"/>
        <v>0</v>
      </c>
      <c r="N430" s="86">
        <f t="shared" si="74"/>
        <v>0</v>
      </c>
      <c r="O430" s="86">
        <f t="shared" si="75"/>
        <v>0</v>
      </c>
      <c r="P430" s="86">
        <f t="shared" si="76"/>
        <v>0</v>
      </c>
      <c r="Q430" s="2" t="s">
        <v>92</v>
      </c>
    </row>
    <row r="431" spans="1:17" x14ac:dyDescent="0.35">
      <c r="A431" s="4">
        <v>2118</v>
      </c>
      <c r="B431" s="3">
        <v>70.8</v>
      </c>
      <c r="C431" s="3"/>
      <c r="D431" s="2" t="s">
        <v>104</v>
      </c>
      <c r="E431" s="5"/>
      <c r="F431" s="5">
        <f t="shared" si="66"/>
        <v>0</v>
      </c>
      <c r="G431" s="5">
        <f t="shared" si="67"/>
        <v>0</v>
      </c>
      <c r="H431" s="5">
        <f t="shared" si="68"/>
        <v>0</v>
      </c>
      <c r="I431" s="5">
        <f t="shared" si="69"/>
        <v>0</v>
      </c>
      <c r="J431" s="5">
        <f t="shared" si="70"/>
        <v>0</v>
      </c>
      <c r="K431" s="5">
        <f t="shared" si="71"/>
        <v>0</v>
      </c>
      <c r="L431" s="5">
        <f t="shared" si="72"/>
        <v>0</v>
      </c>
      <c r="M431" s="86">
        <f t="shared" si="73"/>
        <v>0</v>
      </c>
      <c r="N431" s="86">
        <f t="shared" si="74"/>
        <v>0</v>
      </c>
      <c r="O431" s="86">
        <f t="shared" si="75"/>
        <v>0</v>
      </c>
      <c r="P431" s="86">
        <f t="shared" si="76"/>
        <v>0</v>
      </c>
      <c r="Q431" s="2" t="s">
        <v>92</v>
      </c>
    </row>
    <row r="432" spans="1:17" x14ac:dyDescent="0.35">
      <c r="A432" s="4">
        <v>2119</v>
      </c>
      <c r="B432" s="3">
        <v>46.5</v>
      </c>
      <c r="C432" s="3"/>
      <c r="D432" s="2" t="s">
        <v>105</v>
      </c>
      <c r="E432" s="5"/>
      <c r="F432" s="5">
        <f t="shared" si="66"/>
        <v>0</v>
      </c>
      <c r="G432" s="5">
        <f t="shared" si="67"/>
        <v>0</v>
      </c>
      <c r="H432" s="5">
        <f t="shared" si="68"/>
        <v>0</v>
      </c>
      <c r="I432" s="5">
        <f t="shared" si="69"/>
        <v>0</v>
      </c>
      <c r="J432" s="5">
        <f t="shared" si="70"/>
        <v>0</v>
      </c>
      <c r="K432" s="5">
        <f t="shared" si="71"/>
        <v>0</v>
      </c>
      <c r="L432" s="5">
        <f t="shared" si="72"/>
        <v>0</v>
      </c>
      <c r="M432" s="86">
        <f t="shared" si="73"/>
        <v>0</v>
      </c>
      <c r="N432" s="86">
        <f t="shared" si="74"/>
        <v>0</v>
      </c>
      <c r="O432" s="86">
        <f t="shared" si="75"/>
        <v>0</v>
      </c>
      <c r="P432" s="86">
        <f t="shared" si="76"/>
        <v>0</v>
      </c>
      <c r="Q432" s="2" t="s">
        <v>150</v>
      </c>
    </row>
    <row r="433" spans="1:17" x14ac:dyDescent="0.35">
      <c r="A433" s="4">
        <v>2120</v>
      </c>
      <c r="B433" s="3">
        <v>30.3</v>
      </c>
      <c r="C433" s="3"/>
      <c r="D433" s="2" t="s">
        <v>106</v>
      </c>
      <c r="E433" s="5"/>
      <c r="F433" s="5">
        <f t="shared" si="66"/>
        <v>0</v>
      </c>
      <c r="G433" s="5">
        <f t="shared" si="67"/>
        <v>0</v>
      </c>
      <c r="H433" s="5">
        <f t="shared" si="68"/>
        <v>0</v>
      </c>
      <c r="I433" s="5">
        <f t="shared" si="69"/>
        <v>0</v>
      </c>
      <c r="J433" s="5">
        <f t="shared" si="70"/>
        <v>0</v>
      </c>
      <c r="K433" s="5">
        <f t="shared" si="71"/>
        <v>0</v>
      </c>
      <c r="L433" s="5">
        <f t="shared" si="72"/>
        <v>0</v>
      </c>
      <c r="M433" s="86">
        <f t="shared" si="73"/>
        <v>0</v>
      </c>
      <c r="N433" s="86">
        <f t="shared" si="74"/>
        <v>0</v>
      </c>
      <c r="O433" s="86">
        <f t="shared" si="75"/>
        <v>0</v>
      </c>
      <c r="P433" s="86">
        <f t="shared" si="76"/>
        <v>0</v>
      </c>
      <c r="Q433" s="2" t="s">
        <v>149</v>
      </c>
    </row>
    <row r="434" spans="1:17" x14ac:dyDescent="0.35">
      <c r="A434" s="4">
        <v>2121</v>
      </c>
      <c r="B434" s="3">
        <v>66</v>
      </c>
      <c r="C434" s="3"/>
      <c r="D434" s="2" t="s">
        <v>107</v>
      </c>
      <c r="E434" s="5"/>
      <c r="F434" s="5">
        <f t="shared" si="66"/>
        <v>0</v>
      </c>
      <c r="G434" s="5">
        <f t="shared" si="67"/>
        <v>0</v>
      </c>
      <c r="H434" s="5">
        <f t="shared" si="68"/>
        <v>0</v>
      </c>
      <c r="I434" s="5">
        <f t="shared" si="69"/>
        <v>0</v>
      </c>
      <c r="J434" s="5">
        <f t="shared" si="70"/>
        <v>0</v>
      </c>
      <c r="K434" s="5">
        <f t="shared" si="71"/>
        <v>0</v>
      </c>
      <c r="L434" s="5">
        <f t="shared" si="72"/>
        <v>0</v>
      </c>
      <c r="M434" s="86">
        <f t="shared" si="73"/>
        <v>0</v>
      </c>
      <c r="N434" s="86">
        <f t="shared" si="74"/>
        <v>0</v>
      </c>
      <c r="O434" s="86">
        <f t="shared" si="75"/>
        <v>0</v>
      </c>
      <c r="P434" s="86">
        <f t="shared" si="76"/>
        <v>0</v>
      </c>
      <c r="Q434" s="2" t="s">
        <v>151</v>
      </c>
    </row>
    <row r="435" spans="1:17" x14ac:dyDescent="0.35">
      <c r="A435" s="4">
        <v>2122</v>
      </c>
      <c r="B435" s="3">
        <v>70.8</v>
      </c>
      <c r="C435" s="3"/>
      <c r="D435" s="2" t="s">
        <v>104</v>
      </c>
      <c r="E435" s="5"/>
      <c r="F435" s="5">
        <f t="shared" si="66"/>
        <v>0</v>
      </c>
      <c r="G435" s="5">
        <f t="shared" si="67"/>
        <v>0</v>
      </c>
      <c r="H435" s="5">
        <f t="shared" si="68"/>
        <v>0</v>
      </c>
      <c r="I435" s="5">
        <f t="shared" si="69"/>
        <v>0</v>
      </c>
      <c r="J435" s="5">
        <f t="shared" si="70"/>
        <v>0</v>
      </c>
      <c r="K435" s="5">
        <f t="shared" si="71"/>
        <v>0</v>
      </c>
      <c r="L435" s="5">
        <f t="shared" si="72"/>
        <v>0</v>
      </c>
      <c r="M435" s="86">
        <f t="shared" si="73"/>
        <v>0</v>
      </c>
      <c r="N435" s="86">
        <f t="shared" si="74"/>
        <v>0</v>
      </c>
      <c r="O435" s="86">
        <f t="shared" si="75"/>
        <v>0</v>
      </c>
      <c r="P435" s="86">
        <f t="shared" si="76"/>
        <v>0</v>
      </c>
      <c r="Q435" s="2" t="s">
        <v>92</v>
      </c>
    </row>
    <row r="436" spans="1:17" x14ac:dyDescent="0.35">
      <c r="A436" s="4">
        <v>2123</v>
      </c>
      <c r="B436" s="3">
        <v>70.8</v>
      </c>
      <c r="C436" s="3"/>
      <c r="D436" s="2" t="s">
        <v>104</v>
      </c>
      <c r="E436" s="5"/>
      <c r="F436" s="5">
        <f t="shared" si="66"/>
        <v>0</v>
      </c>
      <c r="G436" s="5">
        <f t="shared" si="67"/>
        <v>0</v>
      </c>
      <c r="H436" s="5">
        <f t="shared" si="68"/>
        <v>0</v>
      </c>
      <c r="I436" s="5">
        <f t="shared" si="69"/>
        <v>0</v>
      </c>
      <c r="J436" s="5">
        <f t="shared" si="70"/>
        <v>0</v>
      </c>
      <c r="K436" s="5">
        <f t="shared" si="71"/>
        <v>0</v>
      </c>
      <c r="L436" s="5">
        <f t="shared" si="72"/>
        <v>0</v>
      </c>
      <c r="M436" s="86">
        <f t="shared" si="73"/>
        <v>0</v>
      </c>
      <c r="N436" s="86">
        <f t="shared" si="74"/>
        <v>0</v>
      </c>
      <c r="O436" s="86">
        <f t="shared" si="75"/>
        <v>0</v>
      </c>
      <c r="P436" s="86">
        <f t="shared" si="76"/>
        <v>0</v>
      </c>
      <c r="Q436" s="2" t="s">
        <v>92</v>
      </c>
    </row>
    <row r="437" spans="1:17" x14ac:dyDescent="0.35">
      <c r="A437" s="4">
        <v>2124</v>
      </c>
      <c r="B437" s="3">
        <v>70.8</v>
      </c>
      <c r="C437" s="3"/>
      <c r="D437" s="2" t="s">
        <v>104</v>
      </c>
      <c r="E437" s="5">
        <v>3154667600</v>
      </c>
      <c r="F437" s="5">
        <f t="shared" si="66"/>
        <v>157733380</v>
      </c>
      <c r="G437" s="5">
        <f t="shared" si="67"/>
        <v>28366079.625205476</v>
      </c>
      <c r="H437" s="5">
        <f t="shared" si="68"/>
        <v>630933520</v>
      </c>
      <c r="I437" s="5">
        <f t="shared" si="69"/>
        <v>107033982.35178083</v>
      </c>
      <c r="J437" s="5">
        <f t="shared" si="70"/>
        <v>1261867040</v>
      </c>
      <c r="K437" s="5">
        <f t="shared" si="71"/>
        <v>151424044.80000001</v>
      </c>
      <c r="L437" s="5">
        <f t="shared" si="72"/>
        <v>157733380</v>
      </c>
      <c r="M437" s="86">
        <f t="shared" si="73"/>
        <v>9438074.0252054781</v>
      </c>
      <c r="N437" s="86">
        <f t="shared" si="74"/>
        <v>44165346.399999999</v>
      </c>
      <c r="O437" s="86">
        <f t="shared" si="75"/>
        <v>296262180.80219185</v>
      </c>
      <c r="P437" s="86">
        <f t="shared" si="76"/>
        <v>340427527.20219183</v>
      </c>
      <c r="Q437" s="2" t="s">
        <v>92</v>
      </c>
    </row>
    <row r="438" spans="1:17" x14ac:dyDescent="0.35">
      <c r="A438" s="4">
        <v>2125</v>
      </c>
      <c r="B438" s="3">
        <v>70.7</v>
      </c>
      <c r="C438" s="3"/>
      <c r="D438" s="2" t="s">
        <v>104</v>
      </c>
      <c r="E438" s="5"/>
      <c r="F438" s="5">
        <f t="shared" si="66"/>
        <v>0</v>
      </c>
      <c r="G438" s="5">
        <f t="shared" si="67"/>
        <v>0</v>
      </c>
      <c r="H438" s="5">
        <f t="shared" si="68"/>
        <v>0</v>
      </c>
      <c r="I438" s="5">
        <f t="shared" si="69"/>
        <v>0</v>
      </c>
      <c r="J438" s="5">
        <f t="shared" si="70"/>
        <v>0</v>
      </c>
      <c r="K438" s="5">
        <f t="shared" si="71"/>
        <v>0</v>
      </c>
      <c r="L438" s="5">
        <f t="shared" si="72"/>
        <v>0</v>
      </c>
      <c r="M438" s="86">
        <f t="shared" si="73"/>
        <v>0</v>
      </c>
      <c r="N438" s="86">
        <f t="shared" si="74"/>
        <v>0</v>
      </c>
      <c r="O438" s="86">
        <f t="shared" si="75"/>
        <v>0</v>
      </c>
      <c r="P438" s="86">
        <f t="shared" si="76"/>
        <v>0</v>
      </c>
      <c r="Q438" s="2" t="s">
        <v>92</v>
      </c>
    </row>
    <row r="439" spans="1:17" x14ac:dyDescent="0.35">
      <c r="A439" s="4">
        <v>2126</v>
      </c>
      <c r="B439" s="3">
        <v>70.8</v>
      </c>
      <c r="C439" s="3"/>
      <c r="D439" s="2" t="s">
        <v>104</v>
      </c>
      <c r="E439" s="5"/>
      <c r="F439" s="5">
        <f t="shared" si="66"/>
        <v>0</v>
      </c>
      <c r="G439" s="5">
        <f t="shared" si="67"/>
        <v>0</v>
      </c>
      <c r="H439" s="5">
        <f t="shared" si="68"/>
        <v>0</v>
      </c>
      <c r="I439" s="5">
        <f t="shared" si="69"/>
        <v>0</v>
      </c>
      <c r="J439" s="5">
        <f t="shared" si="70"/>
        <v>0</v>
      </c>
      <c r="K439" s="5">
        <f t="shared" si="71"/>
        <v>0</v>
      </c>
      <c r="L439" s="5">
        <f t="shared" si="72"/>
        <v>0</v>
      </c>
      <c r="M439" s="86">
        <f t="shared" si="73"/>
        <v>0</v>
      </c>
      <c r="N439" s="86">
        <f t="shared" si="74"/>
        <v>0</v>
      </c>
      <c r="O439" s="86">
        <f t="shared" si="75"/>
        <v>0</v>
      </c>
      <c r="P439" s="86">
        <f t="shared" si="76"/>
        <v>0</v>
      </c>
      <c r="Q439" s="2" t="s">
        <v>92</v>
      </c>
    </row>
    <row r="440" spans="1:17" x14ac:dyDescent="0.35">
      <c r="A440" s="4">
        <v>2201</v>
      </c>
      <c r="B440" s="3">
        <v>102.7</v>
      </c>
      <c r="C440" s="3"/>
      <c r="D440" s="2" t="s">
        <v>96</v>
      </c>
      <c r="E440" s="5"/>
      <c r="F440" s="5">
        <f t="shared" si="66"/>
        <v>0</v>
      </c>
      <c r="G440" s="5">
        <f t="shared" si="67"/>
        <v>0</v>
      </c>
      <c r="H440" s="5">
        <f t="shared" si="68"/>
        <v>0</v>
      </c>
      <c r="I440" s="5">
        <f t="shared" si="69"/>
        <v>0</v>
      </c>
      <c r="J440" s="5">
        <f t="shared" si="70"/>
        <v>0</v>
      </c>
      <c r="K440" s="5">
        <f t="shared" si="71"/>
        <v>0</v>
      </c>
      <c r="L440" s="5">
        <f t="shared" si="72"/>
        <v>0</v>
      </c>
      <c r="M440" s="86">
        <f t="shared" si="73"/>
        <v>0</v>
      </c>
      <c r="N440" s="86">
        <f t="shared" si="74"/>
        <v>0</v>
      </c>
      <c r="O440" s="86">
        <f t="shared" si="75"/>
        <v>0</v>
      </c>
      <c r="P440" s="86">
        <f t="shared" si="76"/>
        <v>0</v>
      </c>
      <c r="Q440" s="2" t="s">
        <v>93</v>
      </c>
    </row>
    <row r="441" spans="1:17" x14ac:dyDescent="0.35">
      <c r="A441" s="4">
        <v>2202</v>
      </c>
      <c r="B441" s="3">
        <v>31.9</v>
      </c>
      <c r="C441" s="3"/>
      <c r="D441" s="2" t="s">
        <v>97</v>
      </c>
      <c r="E441" s="5"/>
      <c r="F441" s="5">
        <f t="shared" si="66"/>
        <v>0</v>
      </c>
      <c r="G441" s="5">
        <f t="shared" si="67"/>
        <v>0</v>
      </c>
      <c r="H441" s="5">
        <f t="shared" si="68"/>
        <v>0</v>
      </c>
      <c r="I441" s="5">
        <f t="shared" si="69"/>
        <v>0</v>
      </c>
      <c r="J441" s="5">
        <f t="shared" si="70"/>
        <v>0</v>
      </c>
      <c r="K441" s="5">
        <f t="shared" si="71"/>
        <v>0</v>
      </c>
      <c r="L441" s="5">
        <f t="shared" si="72"/>
        <v>0</v>
      </c>
      <c r="M441" s="86">
        <f t="shared" si="73"/>
        <v>0</v>
      </c>
      <c r="N441" s="86">
        <f t="shared" si="74"/>
        <v>0</v>
      </c>
      <c r="O441" s="86">
        <f t="shared" si="75"/>
        <v>0</v>
      </c>
      <c r="P441" s="86">
        <f t="shared" si="76"/>
        <v>0</v>
      </c>
      <c r="Q441" s="2" t="s">
        <v>149</v>
      </c>
    </row>
    <row r="442" spans="1:17" x14ac:dyDescent="0.35">
      <c r="A442" s="4">
        <v>2203</v>
      </c>
      <c r="B442" s="3">
        <v>31.9</v>
      </c>
      <c r="C442" s="3"/>
      <c r="D442" s="2" t="s">
        <v>97</v>
      </c>
      <c r="E442" s="5"/>
      <c r="F442" s="5">
        <f t="shared" si="66"/>
        <v>0</v>
      </c>
      <c r="G442" s="5">
        <f t="shared" si="67"/>
        <v>0</v>
      </c>
      <c r="H442" s="5">
        <f t="shared" si="68"/>
        <v>0</v>
      </c>
      <c r="I442" s="5">
        <f t="shared" si="69"/>
        <v>0</v>
      </c>
      <c r="J442" s="5">
        <f t="shared" si="70"/>
        <v>0</v>
      </c>
      <c r="K442" s="5">
        <f t="shared" si="71"/>
        <v>0</v>
      </c>
      <c r="L442" s="5">
        <f t="shared" si="72"/>
        <v>0</v>
      </c>
      <c r="M442" s="86">
        <f t="shared" si="73"/>
        <v>0</v>
      </c>
      <c r="N442" s="86">
        <f t="shared" si="74"/>
        <v>0</v>
      </c>
      <c r="O442" s="86">
        <f t="shared" si="75"/>
        <v>0</v>
      </c>
      <c r="P442" s="86">
        <f t="shared" si="76"/>
        <v>0</v>
      </c>
      <c r="Q442" s="2" t="s">
        <v>149</v>
      </c>
    </row>
    <row r="443" spans="1:17" x14ac:dyDescent="0.35">
      <c r="A443" s="4">
        <v>2204</v>
      </c>
      <c r="B443" s="3">
        <v>36.5</v>
      </c>
      <c r="C443" s="3"/>
      <c r="D443" s="2" t="s">
        <v>98</v>
      </c>
      <c r="E443" s="5"/>
      <c r="F443" s="5">
        <f t="shared" si="66"/>
        <v>0</v>
      </c>
      <c r="G443" s="5">
        <f t="shared" si="67"/>
        <v>0</v>
      </c>
      <c r="H443" s="5">
        <f t="shared" si="68"/>
        <v>0</v>
      </c>
      <c r="I443" s="5">
        <f t="shared" si="69"/>
        <v>0</v>
      </c>
      <c r="J443" s="5">
        <f t="shared" si="70"/>
        <v>0</v>
      </c>
      <c r="K443" s="5">
        <f t="shared" si="71"/>
        <v>0</v>
      </c>
      <c r="L443" s="5">
        <f t="shared" si="72"/>
        <v>0</v>
      </c>
      <c r="M443" s="86">
        <f t="shared" si="73"/>
        <v>0</v>
      </c>
      <c r="N443" s="86">
        <f t="shared" si="74"/>
        <v>0</v>
      </c>
      <c r="O443" s="86">
        <f t="shared" si="75"/>
        <v>0</v>
      </c>
      <c r="P443" s="86">
        <f t="shared" si="76"/>
        <v>0</v>
      </c>
      <c r="Q443" s="2" t="s">
        <v>149</v>
      </c>
    </row>
    <row r="444" spans="1:17" x14ac:dyDescent="0.35">
      <c r="A444" s="4">
        <v>2205</v>
      </c>
      <c r="B444" s="3">
        <v>107.2</v>
      </c>
      <c r="C444" s="3"/>
      <c r="D444" s="2" t="s">
        <v>99</v>
      </c>
      <c r="E444" s="5"/>
      <c r="F444" s="5">
        <f t="shared" si="66"/>
        <v>0</v>
      </c>
      <c r="G444" s="5">
        <f t="shared" si="67"/>
        <v>0</v>
      </c>
      <c r="H444" s="5">
        <f t="shared" si="68"/>
        <v>0</v>
      </c>
      <c r="I444" s="5">
        <f t="shared" si="69"/>
        <v>0</v>
      </c>
      <c r="J444" s="5">
        <f t="shared" si="70"/>
        <v>0</v>
      </c>
      <c r="K444" s="5">
        <f t="shared" si="71"/>
        <v>0</v>
      </c>
      <c r="L444" s="5">
        <f t="shared" si="72"/>
        <v>0</v>
      </c>
      <c r="M444" s="86">
        <f t="shared" si="73"/>
        <v>0</v>
      </c>
      <c r="N444" s="86">
        <f t="shared" si="74"/>
        <v>0</v>
      </c>
      <c r="O444" s="86">
        <f t="shared" si="75"/>
        <v>0</v>
      </c>
      <c r="P444" s="86">
        <f t="shared" si="76"/>
        <v>0</v>
      </c>
      <c r="Q444" s="2" t="s">
        <v>93</v>
      </c>
    </row>
    <row r="445" spans="1:17" x14ac:dyDescent="0.35">
      <c r="A445" s="4">
        <v>2206</v>
      </c>
      <c r="B445" s="3">
        <v>48.6</v>
      </c>
      <c r="C445" s="3"/>
      <c r="D445" s="2" t="s">
        <v>100</v>
      </c>
      <c r="E445" s="5"/>
      <c r="F445" s="5">
        <f t="shared" si="66"/>
        <v>0</v>
      </c>
      <c r="G445" s="5">
        <f t="shared" si="67"/>
        <v>0</v>
      </c>
      <c r="H445" s="5">
        <f t="shared" si="68"/>
        <v>0</v>
      </c>
      <c r="I445" s="5">
        <f t="shared" si="69"/>
        <v>0</v>
      </c>
      <c r="J445" s="5">
        <f t="shared" si="70"/>
        <v>0</v>
      </c>
      <c r="K445" s="5">
        <f t="shared" si="71"/>
        <v>0</v>
      </c>
      <c r="L445" s="5">
        <f t="shared" si="72"/>
        <v>0</v>
      </c>
      <c r="M445" s="86">
        <f t="shared" si="73"/>
        <v>0</v>
      </c>
      <c r="N445" s="86">
        <f t="shared" si="74"/>
        <v>0</v>
      </c>
      <c r="O445" s="86">
        <f t="shared" si="75"/>
        <v>0</v>
      </c>
      <c r="P445" s="86">
        <f t="shared" si="76"/>
        <v>0</v>
      </c>
      <c r="Q445" s="2" t="s">
        <v>150</v>
      </c>
    </row>
    <row r="446" spans="1:17" x14ac:dyDescent="0.35">
      <c r="A446" s="4">
        <v>2207</v>
      </c>
      <c r="B446" s="3">
        <v>73.8</v>
      </c>
      <c r="C446" s="3"/>
      <c r="D446" s="2" t="s">
        <v>101</v>
      </c>
      <c r="E446" s="5">
        <v>3116420532</v>
      </c>
      <c r="F446" s="5">
        <f t="shared" si="66"/>
        <v>155821026.59999999</v>
      </c>
      <c r="G446" s="5">
        <f t="shared" si="67"/>
        <v>28022170.372668494</v>
      </c>
      <c r="H446" s="5">
        <f t="shared" si="68"/>
        <v>623284106.39999998</v>
      </c>
      <c r="I446" s="5">
        <f t="shared" si="69"/>
        <v>105736306.48846026</v>
      </c>
      <c r="J446" s="5">
        <f t="shared" si="70"/>
        <v>1246568212.8</v>
      </c>
      <c r="K446" s="5">
        <f t="shared" si="71"/>
        <v>149588185.53599998</v>
      </c>
      <c r="L446" s="5">
        <f t="shared" si="72"/>
        <v>155821026.59999999</v>
      </c>
      <c r="M446" s="86">
        <f t="shared" si="73"/>
        <v>9323647.1806684919</v>
      </c>
      <c r="N446" s="86">
        <f t="shared" si="74"/>
        <v>43629887.448000006</v>
      </c>
      <c r="O446" s="86">
        <f t="shared" si="75"/>
        <v>292670309.57779717</v>
      </c>
      <c r="P446" s="86">
        <f t="shared" si="76"/>
        <v>336300197.02579719</v>
      </c>
      <c r="Q446" s="2" t="s">
        <v>92</v>
      </c>
    </row>
    <row r="447" spans="1:17" x14ac:dyDescent="0.35">
      <c r="A447" s="4">
        <v>2208</v>
      </c>
      <c r="B447" s="3">
        <v>73.8</v>
      </c>
      <c r="C447" s="3"/>
      <c r="D447" s="2" t="s">
        <v>101</v>
      </c>
      <c r="E447" s="5"/>
      <c r="F447" s="5">
        <f t="shared" si="66"/>
        <v>0</v>
      </c>
      <c r="G447" s="5">
        <f t="shared" si="67"/>
        <v>0</v>
      </c>
      <c r="H447" s="5">
        <f t="shared" si="68"/>
        <v>0</v>
      </c>
      <c r="I447" s="5">
        <f t="shared" si="69"/>
        <v>0</v>
      </c>
      <c r="J447" s="5">
        <f t="shared" si="70"/>
        <v>0</v>
      </c>
      <c r="K447" s="5">
        <f t="shared" si="71"/>
        <v>0</v>
      </c>
      <c r="L447" s="5">
        <f t="shared" si="72"/>
        <v>0</v>
      </c>
      <c r="M447" s="86">
        <f t="shared" si="73"/>
        <v>0</v>
      </c>
      <c r="N447" s="86">
        <f t="shared" si="74"/>
        <v>0</v>
      </c>
      <c r="O447" s="86">
        <f t="shared" si="75"/>
        <v>0</v>
      </c>
      <c r="P447" s="86">
        <f t="shared" si="76"/>
        <v>0</v>
      </c>
      <c r="Q447" s="2" t="s">
        <v>92</v>
      </c>
    </row>
    <row r="448" spans="1:17" x14ac:dyDescent="0.35">
      <c r="A448" s="4">
        <v>2209</v>
      </c>
      <c r="B448" s="3">
        <v>73.8</v>
      </c>
      <c r="C448" s="3"/>
      <c r="D448" s="2" t="s">
        <v>101</v>
      </c>
      <c r="E448" s="5"/>
      <c r="F448" s="5">
        <f t="shared" si="66"/>
        <v>0</v>
      </c>
      <c r="G448" s="5">
        <f t="shared" si="67"/>
        <v>0</v>
      </c>
      <c r="H448" s="5">
        <f t="shared" si="68"/>
        <v>0</v>
      </c>
      <c r="I448" s="5">
        <f t="shared" si="69"/>
        <v>0</v>
      </c>
      <c r="J448" s="5">
        <f t="shared" si="70"/>
        <v>0</v>
      </c>
      <c r="K448" s="5">
        <f t="shared" si="71"/>
        <v>0</v>
      </c>
      <c r="L448" s="5">
        <f t="shared" si="72"/>
        <v>0</v>
      </c>
      <c r="M448" s="86">
        <f t="shared" si="73"/>
        <v>0</v>
      </c>
      <c r="N448" s="86">
        <f t="shared" si="74"/>
        <v>0</v>
      </c>
      <c r="O448" s="86">
        <f t="shared" si="75"/>
        <v>0</v>
      </c>
      <c r="P448" s="86">
        <f t="shared" si="76"/>
        <v>0</v>
      </c>
      <c r="Q448" s="2" t="s">
        <v>92</v>
      </c>
    </row>
    <row r="449" spans="1:17" x14ac:dyDescent="0.35">
      <c r="A449" s="4">
        <v>2210</v>
      </c>
      <c r="B449" s="3">
        <v>67.7</v>
      </c>
      <c r="C449" s="3"/>
      <c r="D449" s="2" t="s">
        <v>102</v>
      </c>
      <c r="E449" s="5"/>
      <c r="F449" s="5">
        <f t="shared" si="66"/>
        <v>0</v>
      </c>
      <c r="G449" s="5">
        <f t="shared" si="67"/>
        <v>0</v>
      </c>
      <c r="H449" s="5">
        <f t="shared" si="68"/>
        <v>0</v>
      </c>
      <c r="I449" s="5">
        <f t="shared" si="69"/>
        <v>0</v>
      </c>
      <c r="J449" s="5">
        <f t="shared" si="70"/>
        <v>0</v>
      </c>
      <c r="K449" s="5">
        <f t="shared" si="71"/>
        <v>0</v>
      </c>
      <c r="L449" s="5">
        <f t="shared" si="72"/>
        <v>0</v>
      </c>
      <c r="M449" s="86">
        <f t="shared" si="73"/>
        <v>0</v>
      </c>
      <c r="N449" s="86">
        <f t="shared" si="74"/>
        <v>0</v>
      </c>
      <c r="O449" s="86">
        <f t="shared" si="75"/>
        <v>0</v>
      </c>
      <c r="P449" s="86">
        <f t="shared" si="76"/>
        <v>0</v>
      </c>
      <c r="Q449" s="2" t="s">
        <v>92</v>
      </c>
    </row>
    <row r="450" spans="1:17" x14ac:dyDescent="0.35">
      <c r="A450" s="4">
        <v>2211</v>
      </c>
      <c r="B450" s="3">
        <v>68</v>
      </c>
      <c r="C450" s="3"/>
      <c r="D450" s="2" t="s">
        <v>102</v>
      </c>
      <c r="E450" s="5"/>
      <c r="F450" s="5">
        <f t="shared" si="66"/>
        <v>0</v>
      </c>
      <c r="G450" s="5">
        <f t="shared" si="67"/>
        <v>0</v>
      </c>
      <c r="H450" s="5">
        <f t="shared" si="68"/>
        <v>0</v>
      </c>
      <c r="I450" s="5">
        <f t="shared" si="69"/>
        <v>0</v>
      </c>
      <c r="J450" s="5">
        <f t="shared" si="70"/>
        <v>0</v>
      </c>
      <c r="K450" s="5">
        <f t="shared" si="71"/>
        <v>0</v>
      </c>
      <c r="L450" s="5">
        <f t="shared" si="72"/>
        <v>0</v>
      </c>
      <c r="M450" s="86">
        <f t="shared" si="73"/>
        <v>0</v>
      </c>
      <c r="N450" s="86">
        <f t="shared" si="74"/>
        <v>0</v>
      </c>
      <c r="O450" s="86">
        <f t="shared" si="75"/>
        <v>0</v>
      </c>
      <c r="P450" s="86">
        <f t="shared" si="76"/>
        <v>0</v>
      </c>
      <c r="Q450" s="2" t="s">
        <v>92</v>
      </c>
    </row>
    <row r="451" spans="1:17" x14ac:dyDescent="0.35">
      <c r="A451" s="4">
        <v>2212</v>
      </c>
      <c r="B451" s="3">
        <v>52.2</v>
      </c>
      <c r="C451" s="3"/>
      <c r="D451" s="2" t="s">
        <v>111</v>
      </c>
      <c r="E451" s="5"/>
      <c r="F451" s="5">
        <f t="shared" si="66"/>
        <v>0</v>
      </c>
      <c r="G451" s="5">
        <f t="shared" si="67"/>
        <v>0</v>
      </c>
      <c r="H451" s="5">
        <f t="shared" si="68"/>
        <v>0</v>
      </c>
      <c r="I451" s="5">
        <f t="shared" si="69"/>
        <v>0</v>
      </c>
      <c r="J451" s="5">
        <f t="shared" si="70"/>
        <v>0</v>
      </c>
      <c r="K451" s="5">
        <f t="shared" si="71"/>
        <v>0</v>
      </c>
      <c r="L451" s="5">
        <f t="shared" si="72"/>
        <v>0</v>
      </c>
      <c r="M451" s="86">
        <f t="shared" si="73"/>
        <v>0</v>
      </c>
      <c r="N451" s="86">
        <f t="shared" si="74"/>
        <v>0</v>
      </c>
      <c r="O451" s="86">
        <f t="shared" si="75"/>
        <v>0</v>
      </c>
      <c r="P451" s="86">
        <f t="shared" si="76"/>
        <v>0</v>
      </c>
      <c r="Q451" s="2" t="s">
        <v>150</v>
      </c>
    </row>
    <row r="452" spans="1:17" x14ac:dyDescent="0.35">
      <c r="A452" s="4" t="s">
        <v>118</v>
      </c>
      <c r="B452" s="3">
        <v>73.8</v>
      </c>
      <c r="C452" s="3"/>
      <c r="D452" s="2" t="s">
        <v>101</v>
      </c>
      <c r="E452" s="5"/>
      <c r="F452" s="5">
        <f t="shared" si="66"/>
        <v>0</v>
      </c>
      <c r="G452" s="5">
        <f t="shared" si="67"/>
        <v>0</v>
      </c>
      <c r="H452" s="5">
        <f t="shared" si="68"/>
        <v>0</v>
      </c>
      <c r="I452" s="5">
        <f t="shared" si="69"/>
        <v>0</v>
      </c>
      <c r="J452" s="5">
        <f t="shared" si="70"/>
        <v>0</v>
      </c>
      <c r="K452" s="5">
        <f t="shared" si="71"/>
        <v>0</v>
      </c>
      <c r="L452" s="5">
        <f t="shared" si="72"/>
        <v>0</v>
      </c>
      <c r="M452" s="86">
        <f t="shared" si="73"/>
        <v>0</v>
      </c>
      <c r="N452" s="86">
        <f t="shared" si="74"/>
        <v>0</v>
      </c>
      <c r="O452" s="86">
        <f t="shared" si="75"/>
        <v>0</v>
      </c>
      <c r="P452" s="86">
        <f t="shared" si="76"/>
        <v>0</v>
      </c>
      <c r="Q452" s="2" t="s">
        <v>92</v>
      </c>
    </row>
    <row r="453" spans="1:17" x14ac:dyDescent="0.35">
      <c r="A453" s="4" t="s">
        <v>119</v>
      </c>
      <c r="B453" s="3">
        <v>129.19999999999999</v>
      </c>
      <c r="C453" s="3"/>
      <c r="D453" s="2" t="s">
        <v>103</v>
      </c>
      <c r="E453" s="5"/>
      <c r="F453" s="5">
        <f t="shared" si="66"/>
        <v>0</v>
      </c>
      <c r="G453" s="5">
        <f t="shared" si="67"/>
        <v>0</v>
      </c>
      <c r="H453" s="5">
        <f t="shared" si="68"/>
        <v>0</v>
      </c>
      <c r="I453" s="5">
        <f t="shared" si="69"/>
        <v>0</v>
      </c>
      <c r="J453" s="5">
        <f t="shared" si="70"/>
        <v>0</v>
      </c>
      <c r="K453" s="5">
        <f t="shared" si="71"/>
        <v>0</v>
      </c>
      <c r="L453" s="5">
        <f t="shared" si="72"/>
        <v>0</v>
      </c>
      <c r="M453" s="86">
        <f t="shared" si="73"/>
        <v>0</v>
      </c>
      <c r="N453" s="86">
        <f t="shared" si="74"/>
        <v>0</v>
      </c>
      <c r="O453" s="86">
        <f t="shared" si="75"/>
        <v>0</v>
      </c>
      <c r="P453" s="86">
        <f t="shared" si="76"/>
        <v>0</v>
      </c>
      <c r="Q453" s="2" t="s">
        <v>93</v>
      </c>
    </row>
    <row r="454" spans="1:17" x14ac:dyDescent="0.35">
      <c r="A454" s="4">
        <v>2215</v>
      </c>
      <c r="B454" s="3">
        <v>70.8</v>
      </c>
      <c r="C454" s="3"/>
      <c r="D454" s="2" t="s">
        <v>104</v>
      </c>
      <c r="E454" s="5"/>
      <c r="F454" s="5">
        <f t="shared" ref="F454:F517" si="77">E454*$W$3</f>
        <v>0</v>
      </c>
      <c r="G454" s="5">
        <f t="shared" ref="G454:G517" si="78">F454*($G$1-$F$3)*$J$1/365</f>
        <v>0</v>
      </c>
      <c r="H454" s="5">
        <f t="shared" ref="H454:H517" si="79">E454*$W$4</f>
        <v>0</v>
      </c>
      <c r="I454" s="5">
        <f t="shared" ref="I454:I517" si="80">H454*($G$1-$H$3)*$J$1/365</f>
        <v>0</v>
      </c>
      <c r="J454" s="5">
        <f t="shared" ref="J454:J517" si="81">E454*$W$5</f>
        <v>0</v>
      </c>
      <c r="K454" s="5">
        <f t="shared" ref="K454:K517" si="82">J454*($G$1-$J$3)*$J$1/365</f>
        <v>0</v>
      </c>
      <c r="L454" s="5">
        <f t="shared" ref="L454:L517" si="83">E454*$W$6</f>
        <v>0</v>
      </c>
      <c r="M454" s="86">
        <f t="shared" ref="M454:M517" si="84">L454*($G$1-$L$3)*$J$1/365</f>
        <v>0</v>
      </c>
      <c r="N454" s="86">
        <f t="shared" ref="N454:N517" si="85">(F454+H454+J454+L454)*2%</f>
        <v>0</v>
      </c>
      <c r="O454" s="86">
        <f t="shared" ref="O454:O517" si="86">G454+I454+K454+M454</f>
        <v>0</v>
      </c>
      <c r="P454" s="86">
        <f t="shared" ref="P454:P517" si="87">N454+O454</f>
        <v>0</v>
      </c>
      <c r="Q454" s="2" t="s">
        <v>92</v>
      </c>
    </row>
    <row r="455" spans="1:17" x14ac:dyDescent="0.35">
      <c r="A455" s="4">
        <v>2216</v>
      </c>
      <c r="B455" s="3">
        <v>70.8</v>
      </c>
      <c r="C455" s="3"/>
      <c r="D455" s="2" t="s">
        <v>104</v>
      </c>
      <c r="E455" s="5">
        <v>3174667600</v>
      </c>
      <c r="F455" s="5">
        <f t="shared" si="77"/>
        <v>158733380</v>
      </c>
      <c r="G455" s="5">
        <f t="shared" si="78"/>
        <v>28545915.241643831</v>
      </c>
      <c r="H455" s="5">
        <f t="shared" si="79"/>
        <v>634933520</v>
      </c>
      <c r="I455" s="5">
        <f t="shared" si="80"/>
        <v>107712557.69424658</v>
      </c>
      <c r="J455" s="5">
        <f t="shared" si="81"/>
        <v>1269867040</v>
      </c>
      <c r="K455" s="5">
        <f t="shared" si="82"/>
        <v>152384044.80000001</v>
      </c>
      <c r="L455" s="5">
        <f t="shared" si="83"/>
        <v>158733380</v>
      </c>
      <c r="M455" s="86">
        <f t="shared" si="84"/>
        <v>9497909.6416438352</v>
      </c>
      <c r="N455" s="86">
        <f t="shared" si="85"/>
        <v>44445346.399999999</v>
      </c>
      <c r="O455" s="86">
        <f t="shared" si="86"/>
        <v>298140427.37753421</v>
      </c>
      <c r="P455" s="86">
        <f t="shared" si="87"/>
        <v>342585773.77753419</v>
      </c>
      <c r="Q455" s="2" t="s">
        <v>92</v>
      </c>
    </row>
    <row r="456" spans="1:17" x14ac:dyDescent="0.35">
      <c r="A456" s="4">
        <v>2217</v>
      </c>
      <c r="B456" s="3">
        <v>70.8</v>
      </c>
      <c r="C456" s="3"/>
      <c r="D456" s="2" t="s">
        <v>104</v>
      </c>
      <c r="E456" s="5"/>
      <c r="F456" s="5">
        <f t="shared" si="77"/>
        <v>0</v>
      </c>
      <c r="G456" s="5">
        <f t="shared" si="78"/>
        <v>0</v>
      </c>
      <c r="H456" s="5">
        <f t="shared" si="79"/>
        <v>0</v>
      </c>
      <c r="I456" s="5">
        <f t="shared" si="80"/>
        <v>0</v>
      </c>
      <c r="J456" s="5">
        <f t="shared" si="81"/>
        <v>0</v>
      </c>
      <c r="K456" s="5">
        <f t="shared" si="82"/>
        <v>0</v>
      </c>
      <c r="L456" s="5">
        <f t="shared" si="83"/>
        <v>0</v>
      </c>
      <c r="M456" s="86">
        <f t="shared" si="84"/>
        <v>0</v>
      </c>
      <c r="N456" s="86">
        <f t="shared" si="85"/>
        <v>0</v>
      </c>
      <c r="O456" s="86">
        <f t="shared" si="86"/>
        <v>0</v>
      </c>
      <c r="P456" s="86">
        <f t="shared" si="87"/>
        <v>0</v>
      </c>
      <c r="Q456" s="2" t="s">
        <v>92</v>
      </c>
    </row>
    <row r="457" spans="1:17" x14ac:dyDescent="0.35">
      <c r="A457" s="4">
        <v>2218</v>
      </c>
      <c r="B457" s="3">
        <v>70.8</v>
      </c>
      <c r="C457" s="3"/>
      <c r="D457" s="2" t="s">
        <v>104</v>
      </c>
      <c r="E457" s="5"/>
      <c r="F457" s="5">
        <f t="shared" si="77"/>
        <v>0</v>
      </c>
      <c r="G457" s="5">
        <f t="shared" si="78"/>
        <v>0</v>
      </c>
      <c r="H457" s="5">
        <f t="shared" si="79"/>
        <v>0</v>
      </c>
      <c r="I457" s="5">
        <f t="shared" si="80"/>
        <v>0</v>
      </c>
      <c r="J457" s="5">
        <f t="shared" si="81"/>
        <v>0</v>
      </c>
      <c r="K457" s="5">
        <f t="shared" si="82"/>
        <v>0</v>
      </c>
      <c r="L457" s="5">
        <f t="shared" si="83"/>
        <v>0</v>
      </c>
      <c r="M457" s="86">
        <f t="shared" si="84"/>
        <v>0</v>
      </c>
      <c r="N457" s="86">
        <f t="shared" si="85"/>
        <v>0</v>
      </c>
      <c r="O457" s="86">
        <f t="shared" si="86"/>
        <v>0</v>
      </c>
      <c r="P457" s="86">
        <f t="shared" si="87"/>
        <v>0</v>
      </c>
      <c r="Q457" s="2" t="s">
        <v>92</v>
      </c>
    </row>
    <row r="458" spans="1:17" x14ac:dyDescent="0.35">
      <c r="A458" s="4">
        <v>2219</v>
      </c>
      <c r="B458" s="3">
        <v>46.5</v>
      </c>
      <c r="C458" s="3"/>
      <c r="D458" s="2" t="s">
        <v>105</v>
      </c>
      <c r="E458" s="5"/>
      <c r="F458" s="5">
        <f t="shared" si="77"/>
        <v>0</v>
      </c>
      <c r="G458" s="5">
        <f t="shared" si="78"/>
        <v>0</v>
      </c>
      <c r="H458" s="5">
        <f t="shared" si="79"/>
        <v>0</v>
      </c>
      <c r="I458" s="5">
        <f t="shared" si="80"/>
        <v>0</v>
      </c>
      <c r="J458" s="5">
        <f t="shared" si="81"/>
        <v>0</v>
      </c>
      <c r="K458" s="5">
        <f t="shared" si="82"/>
        <v>0</v>
      </c>
      <c r="L458" s="5">
        <f t="shared" si="83"/>
        <v>0</v>
      </c>
      <c r="M458" s="86">
        <f t="shared" si="84"/>
        <v>0</v>
      </c>
      <c r="N458" s="86">
        <f t="shared" si="85"/>
        <v>0</v>
      </c>
      <c r="O458" s="86">
        <f t="shared" si="86"/>
        <v>0</v>
      </c>
      <c r="P458" s="86">
        <f t="shared" si="87"/>
        <v>0</v>
      </c>
      <c r="Q458" s="2" t="s">
        <v>150</v>
      </c>
    </row>
    <row r="459" spans="1:17" x14ac:dyDescent="0.35">
      <c r="A459" s="4">
        <v>2220</v>
      </c>
      <c r="B459" s="3">
        <v>30.3</v>
      </c>
      <c r="C459" s="3"/>
      <c r="D459" s="2" t="s">
        <v>106</v>
      </c>
      <c r="E459" s="5"/>
      <c r="F459" s="5">
        <f t="shared" si="77"/>
        <v>0</v>
      </c>
      <c r="G459" s="5">
        <f t="shared" si="78"/>
        <v>0</v>
      </c>
      <c r="H459" s="5">
        <f t="shared" si="79"/>
        <v>0</v>
      </c>
      <c r="I459" s="5">
        <f t="shared" si="80"/>
        <v>0</v>
      </c>
      <c r="J459" s="5">
        <f t="shared" si="81"/>
        <v>0</v>
      </c>
      <c r="K459" s="5">
        <f t="shared" si="82"/>
        <v>0</v>
      </c>
      <c r="L459" s="5">
        <f t="shared" si="83"/>
        <v>0</v>
      </c>
      <c r="M459" s="86">
        <f t="shared" si="84"/>
        <v>0</v>
      </c>
      <c r="N459" s="86">
        <f t="shared" si="85"/>
        <v>0</v>
      </c>
      <c r="O459" s="86">
        <f t="shared" si="86"/>
        <v>0</v>
      </c>
      <c r="P459" s="86">
        <f t="shared" si="87"/>
        <v>0</v>
      </c>
      <c r="Q459" s="2" t="s">
        <v>149</v>
      </c>
    </row>
    <row r="460" spans="1:17" x14ac:dyDescent="0.35">
      <c r="A460" s="4">
        <v>2221</v>
      </c>
      <c r="B460" s="3">
        <v>66</v>
      </c>
      <c r="C460" s="3"/>
      <c r="D460" s="2" t="s">
        <v>107</v>
      </c>
      <c r="E460" s="5"/>
      <c r="F460" s="5">
        <f t="shared" si="77"/>
        <v>0</v>
      </c>
      <c r="G460" s="5">
        <f t="shared" si="78"/>
        <v>0</v>
      </c>
      <c r="H460" s="5">
        <f t="shared" si="79"/>
        <v>0</v>
      </c>
      <c r="I460" s="5">
        <f t="shared" si="80"/>
        <v>0</v>
      </c>
      <c r="J460" s="5">
        <f t="shared" si="81"/>
        <v>0</v>
      </c>
      <c r="K460" s="5">
        <f t="shared" si="82"/>
        <v>0</v>
      </c>
      <c r="L460" s="5">
        <f t="shared" si="83"/>
        <v>0</v>
      </c>
      <c r="M460" s="86">
        <f t="shared" si="84"/>
        <v>0</v>
      </c>
      <c r="N460" s="86">
        <f t="shared" si="85"/>
        <v>0</v>
      </c>
      <c r="O460" s="86">
        <f t="shared" si="86"/>
        <v>0</v>
      </c>
      <c r="P460" s="86">
        <f t="shared" si="87"/>
        <v>0</v>
      </c>
      <c r="Q460" s="2" t="s">
        <v>151</v>
      </c>
    </row>
    <row r="461" spans="1:17" x14ac:dyDescent="0.35">
      <c r="A461" s="4">
        <v>2222</v>
      </c>
      <c r="B461" s="3">
        <v>70.8</v>
      </c>
      <c r="C461" s="3"/>
      <c r="D461" s="2" t="s">
        <v>104</v>
      </c>
      <c r="E461" s="5"/>
      <c r="F461" s="5">
        <f t="shared" si="77"/>
        <v>0</v>
      </c>
      <c r="G461" s="5">
        <f t="shared" si="78"/>
        <v>0</v>
      </c>
      <c r="H461" s="5">
        <f t="shared" si="79"/>
        <v>0</v>
      </c>
      <c r="I461" s="5">
        <f t="shared" si="80"/>
        <v>0</v>
      </c>
      <c r="J461" s="5">
        <f t="shared" si="81"/>
        <v>0</v>
      </c>
      <c r="K461" s="5">
        <f t="shared" si="82"/>
        <v>0</v>
      </c>
      <c r="L461" s="5">
        <f t="shared" si="83"/>
        <v>0</v>
      </c>
      <c r="M461" s="86">
        <f t="shared" si="84"/>
        <v>0</v>
      </c>
      <c r="N461" s="86">
        <f t="shared" si="85"/>
        <v>0</v>
      </c>
      <c r="O461" s="86">
        <f t="shared" si="86"/>
        <v>0</v>
      </c>
      <c r="P461" s="86">
        <f t="shared" si="87"/>
        <v>0</v>
      </c>
      <c r="Q461" s="2" t="s">
        <v>92</v>
      </c>
    </row>
    <row r="462" spans="1:17" x14ac:dyDescent="0.35">
      <c r="A462" s="4">
        <v>2223</v>
      </c>
      <c r="B462" s="3">
        <v>70.8</v>
      </c>
      <c r="C462" s="3"/>
      <c r="D462" s="2" t="s">
        <v>104</v>
      </c>
      <c r="E462" s="5"/>
      <c r="F462" s="5">
        <f t="shared" si="77"/>
        <v>0</v>
      </c>
      <c r="G462" s="5">
        <f t="shared" si="78"/>
        <v>0</v>
      </c>
      <c r="H462" s="5">
        <f t="shared" si="79"/>
        <v>0</v>
      </c>
      <c r="I462" s="5">
        <f t="shared" si="80"/>
        <v>0</v>
      </c>
      <c r="J462" s="5">
        <f t="shared" si="81"/>
        <v>0</v>
      </c>
      <c r="K462" s="5">
        <f t="shared" si="82"/>
        <v>0</v>
      </c>
      <c r="L462" s="5">
        <f t="shared" si="83"/>
        <v>0</v>
      </c>
      <c r="M462" s="86">
        <f t="shared" si="84"/>
        <v>0</v>
      </c>
      <c r="N462" s="86">
        <f t="shared" si="85"/>
        <v>0</v>
      </c>
      <c r="O462" s="86">
        <f t="shared" si="86"/>
        <v>0</v>
      </c>
      <c r="P462" s="86">
        <f t="shared" si="87"/>
        <v>0</v>
      </c>
      <c r="Q462" s="2" t="s">
        <v>92</v>
      </c>
    </row>
    <row r="463" spans="1:17" x14ac:dyDescent="0.35">
      <c r="A463" s="4">
        <v>2224</v>
      </c>
      <c r="B463" s="3">
        <v>70.8</v>
      </c>
      <c r="C463" s="3"/>
      <c r="D463" s="2" t="s">
        <v>104</v>
      </c>
      <c r="E463" s="5"/>
      <c r="F463" s="5">
        <f t="shared" si="77"/>
        <v>0</v>
      </c>
      <c r="G463" s="5">
        <f t="shared" si="78"/>
        <v>0</v>
      </c>
      <c r="H463" s="5">
        <f t="shared" si="79"/>
        <v>0</v>
      </c>
      <c r="I463" s="5">
        <f t="shared" si="80"/>
        <v>0</v>
      </c>
      <c r="J463" s="5">
        <f t="shared" si="81"/>
        <v>0</v>
      </c>
      <c r="K463" s="5">
        <f t="shared" si="82"/>
        <v>0</v>
      </c>
      <c r="L463" s="5">
        <f t="shared" si="83"/>
        <v>0</v>
      </c>
      <c r="M463" s="86">
        <f t="shared" si="84"/>
        <v>0</v>
      </c>
      <c r="N463" s="86">
        <f t="shared" si="85"/>
        <v>0</v>
      </c>
      <c r="O463" s="86">
        <f t="shared" si="86"/>
        <v>0</v>
      </c>
      <c r="P463" s="86">
        <f t="shared" si="87"/>
        <v>0</v>
      </c>
      <c r="Q463" s="2" t="s">
        <v>92</v>
      </c>
    </row>
    <row r="464" spans="1:17" x14ac:dyDescent="0.35">
      <c r="A464" s="4">
        <v>2225</v>
      </c>
      <c r="B464" s="3">
        <v>70.7</v>
      </c>
      <c r="C464" s="3"/>
      <c r="D464" s="2" t="s">
        <v>104</v>
      </c>
      <c r="E464" s="5"/>
      <c r="F464" s="5">
        <f t="shared" si="77"/>
        <v>0</v>
      </c>
      <c r="G464" s="5">
        <f t="shared" si="78"/>
        <v>0</v>
      </c>
      <c r="H464" s="5">
        <f t="shared" si="79"/>
        <v>0</v>
      </c>
      <c r="I464" s="5">
        <f t="shared" si="80"/>
        <v>0</v>
      </c>
      <c r="J464" s="5">
        <f t="shared" si="81"/>
        <v>0</v>
      </c>
      <c r="K464" s="5">
        <f t="shared" si="82"/>
        <v>0</v>
      </c>
      <c r="L464" s="5">
        <f t="shared" si="83"/>
        <v>0</v>
      </c>
      <c r="M464" s="86">
        <f t="shared" si="84"/>
        <v>0</v>
      </c>
      <c r="N464" s="86">
        <f t="shared" si="85"/>
        <v>0</v>
      </c>
      <c r="O464" s="86">
        <f t="shared" si="86"/>
        <v>0</v>
      </c>
      <c r="P464" s="86">
        <f t="shared" si="87"/>
        <v>0</v>
      </c>
      <c r="Q464" s="2" t="s">
        <v>92</v>
      </c>
    </row>
    <row r="465" spans="1:17" x14ac:dyDescent="0.35">
      <c r="A465" s="4">
        <v>2226</v>
      </c>
      <c r="B465" s="3">
        <v>70.8</v>
      </c>
      <c r="C465" s="3"/>
      <c r="D465" s="2" t="s">
        <v>104</v>
      </c>
      <c r="E465" s="5"/>
      <c r="F465" s="5">
        <f t="shared" si="77"/>
        <v>0</v>
      </c>
      <c r="G465" s="5">
        <f t="shared" si="78"/>
        <v>0</v>
      </c>
      <c r="H465" s="5">
        <f t="shared" si="79"/>
        <v>0</v>
      </c>
      <c r="I465" s="5">
        <f t="shared" si="80"/>
        <v>0</v>
      </c>
      <c r="J465" s="5">
        <f t="shared" si="81"/>
        <v>0</v>
      </c>
      <c r="K465" s="5">
        <f t="shared" si="82"/>
        <v>0</v>
      </c>
      <c r="L465" s="5">
        <f t="shared" si="83"/>
        <v>0</v>
      </c>
      <c r="M465" s="86">
        <f t="shared" si="84"/>
        <v>0</v>
      </c>
      <c r="N465" s="86">
        <f t="shared" si="85"/>
        <v>0</v>
      </c>
      <c r="O465" s="86">
        <f t="shared" si="86"/>
        <v>0</v>
      </c>
      <c r="P465" s="86">
        <f t="shared" si="87"/>
        <v>0</v>
      </c>
      <c r="Q465" s="2" t="s">
        <v>92</v>
      </c>
    </row>
    <row r="466" spans="1:17" x14ac:dyDescent="0.35">
      <c r="A466" s="4">
        <v>2301</v>
      </c>
      <c r="B466" s="3">
        <v>102.7</v>
      </c>
      <c r="C466" s="3"/>
      <c r="D466" s="2" t="s">
        <v>96</v>
      </c>
      <c r="E466" s="5"/>
      <c r="F466" s="5">
        <f t="shared" si="77"/>
        <v>0</v>
      </c>
      <c r="G466" s="5">
        <f t="shared" si="78"/>
        <v>0</v>
      </c>
      <c r="H466" s="5">
        <f t="shared" si="79"/>
        <v>0</v>
      </c>
      <c r="I466" s="5">
        <f t="shared" si="80"/>
        <v>0</v>
      </c>
      <c r="J466" s="5">
        <f t="shared" si="81"/>
        <v>0</v>
      </c>
      <c r="K466" s="5">
        <f t="shared" si="82"/>
        <v>0</v>
      </c>
      <c r="L466" s="5">
        <f t="shared" si="83"/>
        <v>0</v>
      </c>
      <c r="M466" s="86">
        <f t="shared" si="84"/>
        <v>0</v>
      </c>
      <c r="N466" s="86">
        <f t="shared" si="85"/>
        <v>0</v>
      </c>
      <c r="O466" s="86">
        <f t="shared" si="86"/>
        <v>0</v>
      </c>
      <c r="P466" s="86">
        <f t="shared" si="87"/>
        <v>0</v>
      </c>
      <c r="Q466" s="2" t="s">
        <v>93</v>
      </c>
    </row>
    <row r="467" spans="1:17" x14ac:dyDescent="0.35">
      <c r="A467" s="4">
        <v>2302</v>
      </c>
      <c r="B467" s="3">
        <v>31.9</v>
      </c>
      <c r="C467" s="3"/>
      <c r="D467" s="2" t="s">
        <v>97</v>
      </c>
      <c r="E467" s="5"/>
      <c r="F467" s="5">
        <f t="shared" si="77"/>
        <v>0</v>
      </c>
      <c r="G467" s="5">
        <f t="shared" si="78"/>
        <v>0</v>
      </c>
      <c r="H467" s="5">
        <f t="shared" si="79"/>
        <v>0</v>
      </c>
      <c r="I467" s="5">
        <f t="shared" si="80"/>
        <v>0</v>
      </c>
      <c r="J467" s="5">
        <f t="shared" si="81"/>
        <v>0</v>
      </c>
      <c r="K467" s="5">
        <f t="shared" si="82"/>
        <v>0</v>
      </c>
      <c r="L467" s="5">
        <f t="shared" si="83"/>
        <v>0</v>
      </c>
      <c r="M467" s="86">
        <f t="shared" si="84"/>
        <v>0</v>
      </c>
      <c r="N467" s="86">
        <f t="shared" si="85"/>
        <v>0</v>
      </c>
      <c r="O467" s="86">
        <f t="shared" si="86"/>
        <v>0</v>
      </c>
      <c r="P467" s="86">
        <f t="shared" si="87"/>
        <v>0</v>
      </c>
      <c r="Q467" s="2" t="s">
        <v>149</v>
      </c>
    </row>
    <row r="468" spans="1:17" x14ac:dyDescent="0.35">
      <c r="A468" s="4">
        <v>2303</v>
      </c>
      <c r="B468" s="3">
        <v>31.9</v>
      </c>
      <c r="C468" s="3"/>
      <c r="D468" s="2" t="s">
        <v>97</v>
      </c>
      <c r="E468" s="5"/>
      <c r="F468" s="5">
        <f t="shared" si="77"/>
        <v>0</v>
      </c>
      <c r="G468" s="5">
        <f t="shared" si="78"/>
        <v>0</v>
      </c>
      <c r="H468" s="5">
        <f t="shared" si="79"/>
        <v>0</v>
      </c>
      <c r="I468" s="5">
        <f t="shared" si="80"/>
        <v>0</v>
      </c>
      <c r="J468" s="5">
        <f t="shared" si="81"/>
        <v>0</v>
      </c>
      <c r="K468" s="5">
        <f t="shared" si="82"/>
        <v>0</v>
      </c>
      <c r="L468" s="5">
        <f t="shared" si="83"/>
        <v>0</v>
      </c>
      <c r="M468" s="86">
        <f t="shared" si="84"/>
        <v>0</v>
      </c>
      <c r="N468" s="86">
        <f t="shared" si="85"/>
        <v>0</v>
      </c>
      <c r="O468" s="86">
        <f t="shared" si="86"/>
        <v>0</v>
      </c>
      <c r="P468" s="86">
        <f t="shared" si="87"/>
        <v>0</v>
      </c>
      <c r="Q468" s="2" t="s">
        <v>149</v>
      </c>
    </row>
    <row r="469" spans="1:17" x14ac:dyDescent="0.35">
      <c r="A469" s="4">
        <v>2304</v>
      </c>
      <c r="B469" s="3">
        <v>36.5</v>
      </c>
      <c r="C469" s="3"/>
      <c r="D469" s="2" t="s">
        <v>98</v>
      </c>
      <c r="E469" s="5"/>
      <c r="F469" s="5">
        <f t="shared" si="77"/>
        <v>0</v>
      </c>
      <c r="G469" s="5">
        <f t="shared" si="78"/>
        <v>0</v>
      </c>
      <c r="H469" s="5">
        <f t="shared" si="79"/>
        <v>0</v>
      </c>
      <c r="I469" s="5">
        <f t="shared" si="80"/>
        <v>0</v>
      </c>
      <c r="J469" s="5">
        <f t="shared" si="81"/>
        <v>0</v>
      </c>
      <c r="K469" s="5">
        <f t="shared" si="82"/>
        <v>0</v>
      </c>
      <c r="L469" s="5">
        <f t="shared" si="83"/>
        <v>0</v>
      </c>
      <c r="M469" s="86">
        <f t="shared" si="84"/>
        <v>0</v>
      </c>
      <c r="N469" s="86">
        <f t="shared" si="85"/>
        <v>0</v>
      </c>
      <c r="O469" s="86">
        <f t="shared" si="86"/>
        <v>0</v>
      </c>
      <c r="P469" s="86">
        <f t="shared" si="87"/>
        <v>0</v>
      </c>
      <c r="Q469" s="2" t="s">
        <v>149</v>
      </c>
    </row>
    <row r="470" spans="1:17" x14ac:dyDescent="0.35">
      <c r="A470" s="4">
        <v>2305</v>
      </c>
      <c r="B470" s="3">
        <v>107.2</v>
      </c>
      <c r="C470" s="3"/>
      <c r="D470" s="2" t="s">
        <v>99</v>
      </c>
      <c r="E470" s="5"/>
      <c r="F470" s="5">
        <f t="shared" si="77"/>
        <v>0</v>
      </c>
      <c r="G470" s="5">
        <f t="shared" si="78"/>
        <v>0</v>
      </c>
      <c r="H470" s="5">
        <f t="shared" si="79"/>
        <v>0</v>
      </c>
      <c r="I470" s="5">
        <f t="shared" si="80"/>
        <v>0</v>
      </c>
      <c r="J470" s="5">
        <f t="shared" si="81"/>
        <v>0</v>
      </c>
      <c r="K470" s="5">
        <f t="shared" si="82"/>
        <v>0</v>
      </c>
      <c r="L470" s="5">
        <f t="shared" si="83"/>
        <v>0</v>
      </c>
      <c r="M470" s="86">
        <f t="shared" si="84"/>
        <v>0</v>
      </c>
      <c r="N470" s="86">
        <f t="shared" si="85"/>
        <v>0</v>
      </c>
      <c r="O470" s="86">
        <f t="shared" si="86"/>
        <v>0</v>
      </c>
      <c r="P470" s="86">
        <f t="shared" si="87"/>
        <v>0</v>
      </c>
      <c r="Q470" s="2" t="s">
        <v>93</v>
      </c>
    </row>
    <row r="471" spans="1:17" x14ac:dyDescent="0.35">
      <c r="A471" s="4">
        <v>2306</v>
      </c>
      <c r="B471" s="3">
        <v>48.6</v>
      </c>
      <c r="C471" s="3"/>
      <c r="D471" s="2" t="s">
        <v>100</v>
      </c>
      <c r="E471" s="5"/>
      <c r="F471" s="5">
        <f t="shared" si="77"/>
        <v>0</v>
      </c>
      <c r="G471" s="5">
        <f t="shared" si="78"/>
        <v>0</v>
      </c>
      <c r="H471" s="5">
        <f t="shared" si="79"/>
        <v>0</v>
      </c>
      <c r="I471" s="5">
        <f t="shared" si="80"/>
        <v>0</v>
      </c>
      <c r="J471" s="5">
        <f t="shared" si="81"/>
        <v>0</v>
      </c>
      <c r="K471" s="5">
        <f t="shared" si="82"/>
        <v>0</v>
      </c>
      <c r="L471" s="5">
        <f t="shared" si="83"/>
        <v>0</v>
      </c>
      <c r="M471" s="86">
        <f t="shared" si="84"/>
        <v>0</v>
      </c>
      <c r="N471" s="86">
        <f t="shared" si="85"/>
        <v>0</v>
      </c>
      <c r="O471" s="86">
        <f t="shared" si="86"/>
        <v>0</v>
      </c>
      <c r="P471" s="86">
        <f t="shared" si="87"/>
        <v>0</v>
      </c>
      <c r="Q471" s="2" t="s">
        <v>150</v>
      </c>
    </row>
    <row r="472" spans="1:17" x14ac:dyDescent="0.35">
      <c r="A472" s="4">
        <v>2307</v>
      </c>
      <c r="B472" s="3">
        <v>73.8</v>
      </c>
      <c r="C472" s="3"/>
      <c r="D472" s="2" t="s">
        <v>101</v>
      </c>
      <c r="E472" s="5"/>
      <c r="F472" s="5">
        <f t="shared" si="77"/>
        <v>0</v>
      </c>
      <c r="G472" s="5">
        <f t="shared" si="78"/>
        <v>0</v>
      </c>
      <c r="H472" s="5">
        <f t="shared" si="79"/>
        <v>0</v>
      </c>
      <c r="I472" s="5">
        <f t="shared" si="80"/>
        <v>0</v>
      </c>
      <c r="J472" s="5">
        <f t="shared" si="81"/>
        <v>0</v>
      </c>
      <c r="K472" s="5">
        <f t="shared" si="82"/>
        <v>0</v>
      </c>
      <c r="L472" s="5">
        <f t="shared" si="83"/>
        <v>0</v>
      </c>
      <c r="M472" s="86">
        <f t="shared" si="84"/>
        <v>0</v>
      </c>
      <c r="N472" s="86">
        <f t="shared" si="85"/>
        <v>0</v>
      </c>
      <c r="O472" s="86">
        <f t="shared" si="86"/>
        <v>0</v>
      </c>
      <c r="P472" s="86">
        <f t="shared" si="87"/>
        <v>0</v>
      </c>
      <c r="Q472" s="2" t="s">
        <v>92</v>
      </c>
    </row>
    <row r="473" spans="1:17" x14ac:dyDescent="0.35">
      <c r="A473" s="4">
        <v>2308</v>
      </c>
      <c r="B473" s="3">
        <v>73.8</v>
      </c>
      <c r="C473" s="3"/>
      <c r="D473" s="2" t="s">
        <v>101</v>
      </c>
      <c r="E473" s="5"/>
      <c r="F473" s="5">
        <f t="shared" si="77"/>
        <v>0</v>
      </c>
      <c r="G473" s="5">
        <f t="shared" si="78"/>
        <v>0</v>
      </c>
      <c r="H473" s="5">
        <f t="shared" si="79"/>
        <v>0</v>
      </c>
      <c r="I473" s="5">
        <f t="shared" si="80"/>
        <v>0</v>
      </c>
      <c r="J473" s="5">
        <f t="shared" si="81"/>
        <v>0</v>
      </c>
      <c r="K473" s="5">
        <f t="shared" si="82"/>
        <v>0</v>
      </c>
      <c r="L473" s="5">
        <f t="shared" si="83"/>
        <v>0</v>
      </c>
      <c r="M473" s="86">
        <f t="shared" si="84"/>
        <v>0</v>
      </c>
      <c r="N473" s="86">
        <f t="shared" si="85"/>
        <v>0</v>
      </c>
      <c r="O473" s="86">
        <f t="shared" si="86"/>
        <v>0</v>
      </c>
      <c r="P473" s="86">
        <f t="shared" si="87"/>
        <v>0</v>
      </c>
      <c r="Q473" s="2" t="s">
        <v>92</v>
      </c>
    </row>
    <row r="474" spans="1:17" x14ac:dyDescent="0.35">
      <c r="A474" s="4">
        <v>2309</v>
      </c>
      <c r="B474" s="3">
        <v>73.8</v>
      </c>
      <c r="C474" s="3"/>
      <c r="D474" s="2" t="s">
        <v>101</v>
      </c>
      <c r="E474" s="5"/>
      <c r="F474" s="5">
        <f t="shared" si="77"/>
        <v>0</v>
      </c>
      <c r="G474" s="5">
        <f t="shared" si="78"/>
        <v>0</v>
      </c>
      <c r="H474" s="5">
        <f t="shared" si="79"/>
        <v>0</v>
      </c>
      <c r="I474" s="5">
        <f t="shared" si="80"/>
        <v>0</v>
      </c>
      <c r="J474" s="5">
        <f t="shared" si="81"/>
        <v>0</v>
      </c>
      <c r="K474" s="5">
        <f t="shared" si="82"/>
        <v>0</v>
      </c>
      <c r="L474" s="5">
        <f t="shared" si="83"/>
        <v>0</v>
      </c>
      <c r="M474" s="86">
        <f t="shared" si="84"/>
        <v>0</v>
      </c>
      <c r="N474" s="86">
        <f t="shared" si="85"/>
        <v>0</v>
      </c>
      <c r="O474" s="86">
        <f t="shared" si="86"/>
        <v>0</v>
      </c>
      <c r="P474" s="86">
        <f t="shared" si="87"/>
        <v>0</v>
      </c>
      <c r="Q474" s="2" t="s">
        <v>92</v>
      </c>
    </row>
    <row r="475" spans="1:17" x14ac:dyDescent="0.35">
      <c r="A475" s="4">
        <v>2310</v>
      </c>
      <c r="B475" s="3">
        <v>67.7</v>
      </c>
      <c r="C475" s="3"/>
      <c r="D475" s="2" t="s">
        <v>102</v>
      </c>
      <c r="E475" s="5"/>
      <c r="F475" s="5">
        <f t="shared" si="77"/>
        <v>0</v>
      </c>
      <c r="G475" s="5">
        <f t="shared" si="78"/>
        <v>0</v>
      </c>
      <c r="H475" s="5">
        <f t="shared" si="79"/>
        <v>0</v>
      </c>
      <c r="I475" s="5">
        <f t="shared" si="80"/>
        <v>0</v>
      </c>
      <c r="J475" s="5">
        <f t="shared" si="81"/>
        <v>0</v>
      </c>
      <c r="K475" s="5">
        <f t="shared" si="82"/>
        <v>0</v>
      </c>
      <c r="L475" s="5">
        <f t="shared" si="83"/>
        <v>0</v>
      </c>
      <c r="M475" s="86">
        <f t="shared" si="84"/>
        <v>0</v>
      </c>
      <c r="N475" s="86">
        <f t="shared" si="85"/>
        <v>0</v>
      </c>
      <c r="O475" s="86">
        <f t="shared" si="86"/>
        <v>0</v>
      </c>
      <c r="P475" s="86">
        <f t="shared" si="87"/>
        <v>0</v>
      </c>
      <c r="Q475" s="2" t="s">
        <v>92</v>
      </c>
    </row>
    <row r="476" spans="1:17" x14ac:dyDescent="0.35">
      <c r="A476" s="4">
        <v>2311</v>
      </c>
      <c r="B476" s="3">
        <v>68</v>
      </c>
      <c r="C476" s="3"/>
      <c r="D476" s="2" t="s">
        <v>102</v>
      </c>
      <c r="E476" s="5"/>
      <c r="F476" s="5">
        <f t="shared" si="77"/>
        <v>0</v>
      </c>
      <c r="G476" s="5">
        <f t="shared" si="78"/>
        <v>0</v>
      </c>
      <c r="H476" s="5">
        <f t="shared" si="79"/>
        <v>0</v>
      </c>
      <c r="I476" s="5">
        <f t="shared" si="80"/>
        <v>0</v>
      </c>
      <c r="J476" s="5">
        <f t="shared" si="81"/>
        <v>0</v>
      </c>
      <c r="K476" s="5">
        <f t="shared" si="82"/>
        <v>0</v>
      </c>
      <c r="L476" s="5">
        <f t="shared" si="83"/>
        <v>0</v>
      </c>
      <c r="M476" s="86">
        <f t="shared" si="84"/>
        <v>0</v>
      </c>
      <c r="N476" s="86">
        <f t="shared" si="85"/>
        <v>0</v>
      </c>
      <c r="O476" s="86">
        <f t="shared" si="86"/>
        <v>0</v>
      </c>
      <c r="P476" s="86">
        <f t="shared" si="87"/>
        <v>0</v>
      </c>
      <c r="Q476" s="2" t="s">
        <v>92</v>
      </c>
    </row>
    <row r="477" spans="1:17" x14ac:dyDescent="0.35">
      <c r="A477" s="4">
        <v>2312</v>
      </c>
      <c r="B477" s="3">
        <v>52.2</v>
      </c>
      <c r="C477" s="3"/>
      <c r="D477" s="2" t="s">
        <v>111</v>
      </c>
      <c r="E477" s="5"/>
      <c r="F477" s="5">
        <f t="shared" si="77"/>
        <v>0</v>
      </c>
      <c r="G477" s="5">
        <f t="shared" si="78"/>
        <v>0</v>
      </c>
      <c r="H477" s="5">
        <f t="shared" si="79"/>
        <v>0</v>
      </c>
      <c r="I477" s="5">
        <f t="shared" si="80"/>
        <v>0</v>
      </c>
      <c r="J477" s="5">
        <f t="shared" si="81"/>
        <v>0</v>
      </c>
      <c r="K477" s="5">
        <f t="shared" si="82"/>
        <v>0</v>
      </c>
      <c r="L477" s="5">
        <f t="shared" si="83"/>
        <v>0</v>
      </c>
      <c r="M477" s="86">
        <f t="shared" si="84"/>
        <v>0</v>
      </c>
      <c r="N477" s="86">
        <f t="shared" si="85"/>
        <v>0</v>
      </c>
      <c r="O477" s="86">
        <f t="shared" si="86"/>
        <v>0</v>
      </c>
      <c r="P477" s="86">
        <f t="shared" si="87"/>
        <v>0</v>
      </c>
      <c r="Q477" s="2" t="s">
        <v>150</v>
      </c>
    </row>
    <row r="478" spans="1:17" x14ac:dyDescent="0.35">
      <c r="A478" s="4" t="s">
        <v>132</v>
      </c>
      <c r="B478" s="3">
        <v>73.8</v>
      </c>
      <c r="C478" s="3"/>
      <c r="D478" s="2" t="s">
        <v>101</v>
      </c>
      <c r="E478" s="5"/>
      <c r="F478" s="5">
        <f t="shared" si="77"/>
        <v>0</v>
      </c>
      <c r="G478" s="5">
        <f t="shared" si="78"/>
        <v>0</v>
      </c>
      <c r="H478" s="5">
        <f t="shared" si="79"/>
        <v>0</v>
      </c>
      <c r="I478" s="5">
        <f t="shared" si="80"/>
        <v>0</v>
      </c>
      <c r="J478" s="5">
        <f t="shared" si="81"/>
        <v>0</v>
      </c>
      <c r="K478" s="5">
        <f t="shared" si="82"/>
        <v>0</v>
      </c>
      <c r="L478" s="5">
        <f t="shared" si="83"/>
        <v>0</v>
      </c>
      <c r="M478" s="86">
        <f t="shared" si="84"/>
        <v>0</v>
      </c>
      <c r="N478" s="86">
        <f t="shared" si="85"/>
        <v>0</v>
      </c>
      <c r="O478" s="86">
        <f t="shared" si="86"/>
        <v>0</v>
      </c>
      <c r="P478" s="86">
        <f t="shared" si="87"/>
        <v>0</v>
      </c>
      <c r="Q478" s="2" t="s">
        <v>92</v>
      </c>
    </row>
    <row r="479" spans="1:17" x14ac:dyDescent="0.35">
      <c r="A479" s="4" t="s">
        <v>133</v>
      </c>
      <c r="B479" s="3">
        <v>129.19999999999999</v>
      </c>
      <c r="C479" s="3"/>
      <c r="D479" s="2" t="s">
        <v>103</v>
      </c>
      <c r="E479" s="5"/>
      <c r="F479" s="5">
        <f t="shared" si="77"/>
        <v>0</v>
      </c>
      <c r="G479" s="5">
        <f t="shared" si="78"/>
        <v>0</v>
      </c>
      <c r="H479" s="5">
        <f t="shared" si="79"/>
        <v>0</v>
      </c>
      <c r="I479" s="5">
        <f t="shared" si="80"/>
        <v>0</v>
      </c>
      <c r="J479" s="5">
        <f t="shared" si="81"/>
        <v>0</v>
      </c>
      <c r="K479" s="5">
        <f t="shared" si="82"/>
        <v>0</v>
      </c>
      <c r="L479" s="5">
        <f t="shared" si="83"/>
        <v>0</v>
      </c>
      <c r="M479" s="86">
        <f t="shared" si="84"/>
        <v>0</v>
      </c>
      <c r="N479" s="86">
        <f t="shared" si="85"/>
        <v>0</v>
      </c>
      <c r="O479" s="86">
        <f t="shared" si="86"/>
        <v>0</v>
      </c>
      <c r="P479" s="86">
        <f t="shared" si="87"/>
        <v>0</v>
      </c>
      <c r="Q479" s="2" t="s">
        <v>93</v>
      </c>
    </row>
    <row r="480" spans="1:17" x14ac:dyDescent="0.35">
      <c r="A480" s="4">
        <v>2315</v>
      </c>
      <c r="B480" s="3">
        <v>70.8</v>
      </c>
      <c r="C480" s="3"/>
      <c r="D480" s="2" t="s">
        <v>104</v>
      </c>
      <c r="E480" s="5"/>
      <c r="F480" s="5">
        <f t="shared" si="77"/>
        <v>0</v>
      </c>
      <c r="G480" s="5">
        <f t="shared" si="78"/>
        <v>0</v>
      </c>
      <c r="H480" s="5">
        <f t="shared" si="79"/>
        <v>0</v>
      </c>
      <c r="I480" s="5">
        <f t="shared" si="80"/>
        <v>0</v>
      </c>
      <c r="J480" s="5">
        <f t="shared" si="81"/>
        <v>0</v>
      </c>
      <c r="K480" s="5">
        <f t="shared" si="82"/>
        <v>0</v>
      </c>
      <c r="L480" s="5">
        <f t="shared" si="83"/>
        <v>0</v>
      </c>
      <c r="M480" s="86">
        <f t="shared" si="84"/>
        <v>0</v>
      </c>
      <c r="N480" s="86">
        <f t="shared" si="85"/>
        <v>0</v>
      </c>
      <c r="O480" s="86">
        <f t="shared" si="86"/>
        <v>0</v>
      </c>
      <c r="P480" s="86">
        <f t="shared" si="87"/>
        <v>0</v>
      </c>
      <c r="Q480" s="2" t="s">
        <v>92</v>
      </c>
    </row>
    <row r="481" spans="1:17" x14ac:dyDescent="0.35">
      <c r="A481" s="4">
        <v>2316</v>
      </c>
      <c r="B481" s="3">
        <v>70.8</v>
      </c>
      <c r="C481" s="3"/>
      <c r="D481" s="2" t="s">
        <v>104</v>
      </c>
      <c r="E481" s="5"/>
      <c r="F481" s="5">
        <f t="shared" si="77"/>
        <v>0</v>
      </c>
      <c r="G481" s="5">
        <f t="shared" si="78"/>
        <v>0</v>
      </c>
      <c r="H481" s="5">
        <f t="shared" si="79"/>
        <v>0</v>
      </c>
      <c r="I481" s="5">
        <f t="shared" si="80"/>
        <v>0</v>
      </c>
      <c r="J481" s="5">
        <f t="shared" si="81"/>
        <v>0</v>
      </c>
      <c r="K481" s="5">
        <f t="shared" si="82"/>
        <v>0</v>
      </c>
      <c r="L481" s="5">
        <f t="shared" si="83"/>
        <v>0</v>
      </c>
      <c r="M481" s="86">
        <f t="shared" si="84"/>
        <v>0</v>
      </c>
      <c r="N481" s="86">
        <f t="shared" si="85"/>
        <v>0</v>
      </c>
      <c r="O481" s="86">
        <f t="shared" si="86"/>
        <v>0</v>
      </c>
      <c r="P481" s="86">
        <f t="shared" si="87"/>
        <v>0</v>
      </c>
      <c r="Q481" s="2" t="s">
        <v>92</v>
      </c>
    </row>
    <row r="482" spans="1:17" x14ac:dyDescent="0.35">
      <c r="A482" s="4">
        <v>2317</v>
      </c>
      <c r="B482" s="3">
        <v>70.8</v>
      </c>
      <c r="C482" s="3"/>
      <c r="D482" s="2" t="s">
        <v>104</v>
      </c>
      <c r="E482" s="5"/>
      <c r="F482" s="5">
        <f t="shared" si="77"/>
        <v>0</v>
      </c>
      <c r="G482" s="5">
        <f t="shared" si="78"/>
        <v>0</v>
      </c>
      <c r="H482" s="5">
        <f t="shared" si="79"/>
        <v>0</v>
      </c>
      <c r="I482" s="5">
        <f t="shared" si="80"/>
        <v>0</v>
      </c>
      <c r="J482" s="5">
        <f t="shared" si="81"/>
        <v>0</v>
      </c>
      <c r="K482" s="5">
        <f t="shared" si="82"/>
        <v>0</v>
      </c>
      <c r="L482" s="5">
        <f t="shared" si="83"/>
        <v>0</v>
      </c>
      <c r="M482" s="86">
        <f t="shared" si="84"/>
        <v>0</v>
      </c>
      <c r="N482" s="86">
        <f t="shared" si="85"/>
        <v>0</v>
      </c>
      <c r="O482" s="86">
        <f t="shared" si="86"/>
        <v>0</v>
      </c>
      <c r="P482" s="86">
        <f t="shared" si="87"/>
        <v>0</v>
      </c>
      <c r="Q482" s="2" t="s">
        <v>92</v>
      </c>
    </row>
    <row r="483" spans="1:17" x14ac:dyDescent="0.35">
      <c r="A483" s="4">
        <v>2318</v>
      </c>
      <c r="B483" s="3">
        <v>70.8</v>
      </c>
      <c r="C483" s="3"/>
      <c r="D483" s="2" t="s">
        <v>104</v>
      </c>
      <c r="E483" s="5"/>
      <c r="F483" s="5">
        <f t="shared" si="77"/>
        <v>0</v>
      </c>
      <c r="G483" s="5">
        <f t="shared" si="78"/>
        <v>0</v>
      </c>
      <c r="H483" s="5">
        <f t="shared" si="79"/>
        <v>0</v>
      </c>
      <c r="I483" s="5">
        <f t="shared" si="80"/>
        <v>0</v>
      </c>
      <c r="J483" s="5">
        <f t="shared" si="81"/>
        <v>0</v>
      </c>
      <c r="K483" s="5">
        <f t="shared" si="82"/>
        <v>0</v>
      </c>
      <c r="L483" s="5">
        <f t="shared" si="83"/>
        <v>0</v>
      </c>
      <c r="M483" s="86">
        <f t="shared" si="84"/>
        <v>0</v>
      </c>
      <c r="N483" s="86">
        <f t="shared" si="85"/>
        <v>0</v>
      </c>
      <c r="O483" s="86">
        <f t="shared" si="86"/>
        <v>0</v>
      </c>
      <c r="P483" s="86">
        <f t="shared" si="87"/>
        <v>0</v>
      </c>
      <c r="Q483" s="2" t="s">
        <v>92</v>
      </c>
    </row>
    <row r="484" spans="1:17" x14ac:dyDescent="0.35">
      <c r="A484" s="4">
        <v>2319</v>
      </c>
      <c r="B484" s="3">
        <v>46.5</v>
      </c>
      <c r="C484" s="3"/>
      <c r="D484" s="2" t="s">
        <v>105</v>
      </c>
      <c r="E484" s="5"/>
      <c r="F484" s="5">
        <f t="shared" si="77"/>
        <v>0</v>
      </c>
      <c r="G484" s="5">
        <f t="shared" si="78"/>
        <v>0</v>
      </c>
      <c r="H484" s="5">
        <f t="shared" si="79"/>
        <v>0</v>
      </c>
      <c r="I484" s="5">
        <f t="shared" si="80"/>
        <v>0</v>
      </c>
      <c r="J484" s="5">
        <f t="shared" si="81"/>
        <v>0</v>
      </c>
      <c r="K484" s="5">
        <f t="shared" si="82"/>
        <v>0</v>
      </c>
      <c r="L484" s="5">
        <f t="shared" si="83"/>
        <v>0</v>
      </c>
      <c r="M484" s="86">
        <f t="shared" si="84"/>
        <v>0</v>
      </c>
      <c r="N484" s="86">
        <f t="shared" si="85"/>
        <v>0</v>
      </c>
      <c r="O484" s="86">
        <f t="shared" si="86"/>
        <v>0</v>
      </c>
      <c r="P484" s="86">
        <f t="shared" si="87"/>
        <v>0</v>
      </c>
      <c r="Q484" s="2" t="s">
        <v>150</v>
      </c>
    </row>
    <row r="485" spans="1:17" x14ac:dyDescent="0.35">
      <c r="A485" s="4">
        <v>2320</v>
      </c>
      <c r="B485" s="3">
        <v>30.3</v>
      </c>
      <c r="C485" s="3"/>
      <c r="D485" s="2" t="s">
        <v>106</v>
      </c>
      <c r="E485" s="5"/>
      <c r="F485" s="5">
        <f t="shared" si="77"/>
        <v>0</v>
      </c>
      <c r="G485" s="5">
        <f t="shared" si="78"/>
        <v>0</v>
      </c>
      <c r="H485" s="5">
        <f t="shared" si="79"/>
        <v>0</v>
      </c>
      <c r="I485" s="5">
        <f t="shared" si="80"/>
        <v>0</v>
      </c>
      <c r="J485" s="5">
        <f t="shared" si="81"/>
        <v>0</v>
      </c>
      <c r="K485" s="5">
        <f t="shared" si="82"/>
        <v>0</v>
      </c>
      <c r="L485" s="5">
        <f t="shared" si="83"/>
        <v>0</v>
      </c>
      <c r="M485" s="86">
        <f t="shared" si="84"/>
        <v>0</v>
      </c>
      <c r="N485" s="86">
        <f t="shared" si="85"/>
        <v>0</v>
      </c>
      <c r="O485" s="86">
        <f t="shared" si="86"/>
        <v>0</v>
      </c>
      <c r="P485" s="86">
        <f t="shared" si="87"/>
        <v>0</v>
      </c>
      <c r="Q485" s="2" t="s">
        <v>149</v>
      </c>
    </row>
    <row r="486" spans="1:17" x14ac:dyDescent="0.35">
      <c r="A486" s="4">
        <v>2321</v>
      </c>
      <c r="B486" s="3">
        <v>66</v>
      </c>
      <c r="C486" s="3"/>
      <c r="D486" s="2" t="s">
        <v>107</v>
      </c>
      <c r="E486" s="5"/>
      <c r="F486" s="5">
        <f t="shared" si="77"/>
        <v>0</v>
      </c>
      <c r="G486" s="5">
        <f t="shared" si="78"/>
        <v>0</v>
      </c>
      <c r="H486" s="5">
        <f t="shared" si="79"/>
        <v>0</v>
      </c>
      <c r="I486" s="5">
        <f t="shared" si="80"/>
        <v>0</v>
      </c>
      <c r="J486" s="5">
        <f t="shared" si="81"/>
        <v>0</v>
      </c>
      <c r="K486" s="5">
        <f t="shared" si="82"/>
        <v>0</v>
      </c>
      <c r="L486" s="5">
        <f t="shared" si="83"/>
        <v>0</v>
      </c>
      <c r="M486" s="86">
        <f t="shared" si="84"/>
        <v>0</v>
      </c>
      <c r="N486" s="86">
        <f t="shared" si="85"/>
        <v>0</v>
      </c>
      <c r="O486" s="86">
        <f t="shared" si="86"/>
        <v>0</v>
      </c>
      <c r="P486" s="86">
        <f t="shared" si="87"/>
        <v>0</v>
      </c>
      <c r="Q486" s="2" t="s">
        <v>151</v>
      </c>
    </row>
    <row r="487" spans="1:17" x14ac:dyDescent="0.35">
      <c r="A487" s="4">
        <v>2322</v>
      </c>
      <c r="B487" s="3">
        <v>70.8</v>
      </c>
      <c r="C487" s="3"/>
      <c r="D487" s="2" t="s">
        <v>104</v>
      </c>
      <c r="E487" s="5"/>
      <c r="F487" s="5">
        <f t="shared" si="77"/>
        <v>0</v>
      </c>
      <c r="G487" s="5">
        <f t="shared" si="78"/>
        <v>0</v>
      </c>
      <c r="H487" s="5">
        <f t="shared" si="79"/>
        <v>0</v>
      </c>
      <c r="I487" s="5">
        <f t="shared" si="80"/>
        <v>0</v>
      </c>
      <c r="J487" s="5">
        <f t="shared" si="81"/>
        <v>0</v>
      </c>
      <c r="K487" s="5">
        <f t="shared" si="82"/>
        <v>0</v>
      </c>
      <c r="L487" s="5">
        <f t="shared" si="83"/>
        <v>0</v>
      </c>
      <c r="M487" s="86">
        <f t="shared" si="84"/>
        <v>0</v>
      </c>
      <c r="N487" s="86">
        <f t="shared" si="85"/>
        <v>0</v>
      </c>
      <c r="O487" s="86">
        <f t="shared" si="86"/>
        <v>0</v>
      </c>
      <c r="P487" s="86">
        <f t="shared" si="87"/>
        <v>0</v>
      </c>
      <c r="Q487" s="2" t="s">
        <v>92</v>
      </c>
    </row>
    <row r="488" spans="1:17" x14ac:dyDescent="0.35">
      <c r="A488" s="4">
        <v>2323</v>
      </c>
      <c r="B488" s="3">
        <v>70.8</v>
      </c>
      <c r="C488" s="3"/>
      <c r="D488" s="2" t="s">
        <v>104</v>
      </c>
      <c r="E488" s="5"/>
      <c r="F488" s="5">
        <f t="shared" si="77"/>
        <v>0</v>
      </c>
      <c r="G488" s="5">
        <f t="shared" si="78"/>
        <v>0</v>
      </c>
      <c r="H488" s="5">
        <f t="shared" si="79"/>
        <v>0</v>
      </c>
      <c r="I488" s="5">
        <f t="shared" si="80"/>
        <v>0</v>
      </c>
      <c r="J488" s="5">
        <f t="shared" si="81"/>
        <v>0</v>
      </c>
      <c r="K488" s="5">
        <f t="shared" si="82"/>
        <v>0</v>
      </c>
      <c r="L488" s="5">
        <f t="shared" si="83"/>
        <v>0</v>
      </c>
      <c r="M488" s="86">
        <f t="shared" si="84"/>
        <v>0</v>
      </c>
      <c r="N488" s="86">
        <f t="shared" si="85"/>
        <v>0</v>
      </c>
      <c r="O488" s="86">
        <f t="shared" si="86"/>
        <v>0</v>
      </c>
      <c r="P488" s="86">
        <f t="shared" si="87"/>
        <v>0</v>
      </c>
      <c r="Q488" s="2" t="s">
        <v>92</v>
      </c>
    </row>
    <row r="489" spans="1:17" x14ac:dyDescent="0.35">
      <c r="A489" s="4">
        <v>2324</v>
      </c>
      <c r="B489" s="3">
        <v>70.8</v>
      </c>
      <c r="C489" s="3"/>
      <c r="D489" s="2" t="s">
        <v>104</v>
      </c>
      <c r="E489" s="5"/>
      <c r="F489" s="5">
        <f t="shared" si="77"/>
        <v>0</v>
      </c>
      <c r="G489" s="5">
        <f t="shared" si="78"/>
        <v>0</v>
      </c>
      <c r="H489" s="5">
        <f t="shared" si="79"/>
        <v>0</v>
      </c>
      <c r="I489" s="5">
        <f t="shared" si="80"/>
        <v>0</v>
      </c>
      <c r="J489" s="5">
        <f t="shared" si="81"/>
        <v>0</v>
      </c>
      <c r="K489" s="5">
        <f t="shared" si="82"/>
        <v>0</v>
      </c>
      <c r="L489" s="5">
        <f t="shared" si="83"/>
        <v>0</v>
      </c>
      <c r="M489" s="86">
        <f t="shared" si="84"/>
        <v>0</v>
      </c>
      <c r="N489" s="86">
        <f t="shared" si="85"/>
        <v>0</v>
      </c>
      <c r="O489" s="86">
        <f t="shared" si="86"/>
        <v>0</v>
      </c>
      <c r="P489" s="86">
        <f t="shared" si="87"/>
        <v>0</v>
      </c>
      <c r="Q489" s="2" t="s">
        <v>92</v>
      </c>
    </row>
    <row r="490" spans="1:17" x14ac:dyDescent="0.35">
      <c r="A490" s="4">
        <v>2325</v>
      </c>
      <c r="B490" s="3">
        <v>70.7</v>
      </c>
      <c r="C490" s="3"/>
      <c r="D490" s="2" t="s">
        <v>104</v>
      </c>
      <c r="E490" s="5"/>
      <c r="F490" s="5">
        <f t="shared" si="77"/>
        <v>0</v>
      </c>
      <c r="G490" s="5">
        <f t="shared" si="78"/>
        <v>0</v>
      </c>
      <c r="H490" s="5">
        <f t="shared" si="79"/>
        <v>0</v>
      </c>
      <c r="I490" s="5">
        <f t="shared" si="80"/>
        <v>0</v>
      </c>
      <c r="J490" s="5">
        <f t="shared" si="81"/>
        <v>0</v>
      </c>
      <c r="K490" s="5">
        <f t="shared" si="82"/>
        <v>0</v>
      </c>
      <c r="L490" s="5">
        <f t="shared" si="83"/>
        <v>0</v>
      </c>
      <c r="M490" s="86">
        <f t="shared" si="84"/>
        <v>0</v>
      </c>
      <c r="N490" s="86">
        <f t="shared" si="85"/>
        <v>0</v>
      </c>
      <c r="O490" s="86">
        <f t="shared" si="86"/>
        <v>0</v>
      </c>
      <c r="P490" s="86">
        <f t="shared" si="87"/>
        <v>0</v>
      </c>
      <c r="Q490" s="2" t="s">
        <v>92</v>
      </c>
    </row>
    <row r="491" spans="1:17" x14ac:dyDescent="0.35">
      <c r="A491" s="4">
        <v>2326</v>
      </c>
      <c r="B491" s="3">
        <v>70.8</v>
      </c>
      <c r="C491" s="3"/>
      <c r="D491" s="2" t="s">
        <v>104</v>
      </c>
      <c r="E491" s="5"/>
      <c r="F491" s="5">
        <f t="shared" si="77"/>
        <v>0</v>
      </c>
      <c r="G491" s="5">
        <f t="shared" si="78"/>
        <v>0</v>
      </c>
      <c r="H491" s="5">
        <f t="shared" si="79"/>
        <v>0</v>
      </c>
      <c r="I491" s="5">
        <f t="shared" si="80"/>
        <v>0</v>
      </c>
      <c r="J491" s="5">
        <f t="shared" si="81"/>
        <v>0</v>
      </c>
      <c r="K491" s="5">
        <f t="shared" si="82"/>
        <v>0</v>
      </c>
      <c r="L491" s="5">
        <f t="shared" si="83"/>
        <v>0</v>
      </c>
      <c r="M491" s="86">
        <f t="shared" si="84"/>
        <v>0</v>
      </c>
      <c r="N491" s="86">
        <f t="shared" si="85"/>
        <v>0</v>
      </c>
      <c r="O491" s="86">
        <f t="shared" si="86"/>
        <v>0</v>
      </c>
      <c r="P491" s="86">
        <f t="shared" si="87"/>
        <v>0</v>
      </c>
      <c r="Q491" s="2" t="s">
        <v>92</v>
      </c>
    </row>
    <row r="492" spans="1:17" x14ac:dyDescent="0.35">
      <c r="A492" s="4">
        <v>2401</v>
      </c>
      <c r="B492" s="3">
        <v>102.7</v>
      </c>
      <c r="C492" s="3"/>
      <c r="D492" s="2" t="s">
        <v>96</v>
      </c>
      <c r="E492" s="5"/>
      <c r="F492" s="5">
        <f t="shared" si="77"/>
        <v>0</v>
      </c>
      <c r="G492" s="5">
        <f t="shared" si="78"/>
        <v>0</v>
      </c>
      <c r="H492" s="5">
        <f t="shared" si="79"/>
        <v>0</v>
      </c>
      <c r="I492" s="5">
        <f t="shared" si="80"/>
        <v>0</v>
      </c>
      <c r="J492" s="5">
        <f t="shared" si="81"/>
        <v>0</v>
      </c>
      <c r="K492" s="5">
        <f t="shared" si="82"/>
        <v>0</v>
      </c>
      <c r="L492" s="5">
        <f t="shared" si="83"/>
        <v>0</v>
      </c>
      <c r="M492" s="86">
        <f t="shared" si="84"/>
        <v>0</v>
      </c>
      <c r="N492" s="86">
        <f t="shared" si="85"/>
        <v>0</v>
      </c>
      <c r="O492" s="86">
        <f t="shared" si="86"/>
        <v>0</v>
      </c>
      <c r="P492" s="86">
        <f t="shared" si="87"/>
        <v>0</v>
      </c>
      <c r="Q492" s="2" t="s">
        <v>93</v>
      </c>
    </row>
    <row r="493" spans="1:17" x14ac:dyDescent="0.35">
      <c r="A493" s="4">
        <v>2402</v>
      </c>
      <c r="B493" s="3">
        <v>31.9</v>
      </c>
      <c r="C493" s="3"/>
      <c r="D493" s="2" t="s">
        <v>97</v>
      </c>
      <c r="E493" s="5"/>
      <c r="F493" s="5">
        <f t="shared" si="77"/>
        <v>0</v>
      </c>
      <c r="G493" s="5">
        <f t="shared" si="78"/>
        <v>0</v>
      </c>
      <c r="H493" s="5">
        <f t="shared" si="79"/>
        <v>0</v>
      </c>
      <c r="I493" s="5">
        <f t="shared" si="80"/>
        <v>0</v>
      </c>
      <c r="J493" s="5">
        <f t="shared" si="81"/>
        <v>0</v>
      </c>
      <c r="K493" s="5">
        <f t="shared" si="82"/>
        <v>0</v>
      </c>
      <c r="L493" s="5">
        <f t="shared" si="83"/>
        <v>0</v>
      </c>
      <c r="M493" s="86">
        <f t="shared" si="84"/>
        <v>0</v>
      </c>
      <c r="N493" s="86">
        <f t="shared" si="85"/>
        <v>0</v>
      </c>
      <c r="O493" s="86">
        <f t="shared" si="86"/>
        <v>0</v>
      </c>
      <c r="P493" s="86">
        <f t="shared" si="87"/>
        <v>0</v>
      </c>
      <c r="Q493" s="2" t="s">
        <v>149</v>
      </c>
    </row>
    <row r="494" spans="1:17" x14ac:dyDescent="0.35">
      <c r="A494" s="4">
        <v>2403</v>
      </c>
      <c r="B494" s="3">
        <v>31.9</v>
      </c>
      <c r="C494" s="3"/>
      <c r="D494" s="2" t="s">
        <v>97</v>
      </c>
      <c r="E494" s="5"/>
      <c r="F494" s="5">
        <f t="shared" si="77"/>
        <v>0</v>
      </c>
      <c r="G494" s="5">
        <f t="shared" si="78"/>
        <v>0</v>
      </c>
      <c r="H494" s="5">
        <f t="shared" si="79"/>
        <v>0</v>
      </c>
      <c r="I494" s="5">
        <f t="shared" si="80"/>
        <v>0</v>
      </c>
      <c r="J494" s="5">
        <f t="shared" si="81"/>
        <v>0</v>
      </c>
      <c r="K494" s="5">
        <f t="shared" si="82"/>
        <v>0</v>
      </c>
      <c r="L494" s="5">
        <f t="shared" si="83"/>
        <v>0</v>
      </c>
      <c r="M494" s="86">
        <f t="shared" si="84"/>
        <v>0</v>
      </c>
      <c r="N494" s="86">
        <f t="shared" si="85"/>
        <v>0</v>
      </c>
      <c r="O494" s="86">
        <f t="shared" si="86"/>
        <v>0</v>
      </c>
      <c r="P494" s="86">
        <f t="shared" si="87"/>
        <v>0</v>
      </c>
      <c r="Q494" s="2" t="s">
        <v>149</v>
      </c>
    </row>
    <row r="495" spans="1:17" x14ac:dyDescent="0.35">
      <c r="A495" s="4">
        <v>2404</v>
      </c>
      <c r="B495" s="3">
        <v>36.5</v>
      </c>
      <c r="C495" s="3"/>
      <c r="D495" s="2" t="s">
        <v>98</v>
      </c>
      <c r="E495" s="5"/>
      <c r="F495" s="5">
        <f t="shared" si="77"/>
        <v>0</v>
      </c>
      <c r="G495" s="5">
        <f t="shared" si="78"/>
        <v>0</v>
      </c>
      <c r="H495" s="5">
        <f t="shared" si="79"/>
        <v>0</v>
      </c>
      <c r="I495" s="5">
        <f t="shared" si="80"/>
        <v>0</v>
      </c>
      <c r="J495" s="5">
        <f t="shared" si="81"/>
        <v>0</v>
      </c>
      <c r="K495" s="5">
        <f t="shared" si="82"/>
        <v>0</v>
      </c>
      <c r="L495" s="5">
        <f t="shared" si="83"/>
        <v>0</v>
      </c>
      <c r="M495" s="86">
        <f t="shared" si="84"/>
        <v>0</v>
      </c>
      <c r="N495" s="86">
        <f t="shared" si="85"/>
        <v>0</v>
      </c>
      <c r="O495" s="86">
        <f t="shared" si="86"/>
        <v>0</v>
      </c>
      <c r="P495" s="86">
        <f t="shared" si="87"/>
        <v>0</v>
      </c>
      <c r="Q495" s="2" t="s">
        <v>149</v>
      </c>
    </row>
    <row r="496" spans="1:17" x14ac:dyDescent="0.35">
      <c r="A496" s="4">
        <v>2405</v>
      </c>
      <c r="B496" s="3">
        <v>107.2</v>
      </c>
      <c r="C496" s="3"/>
      <c r="D496" s="2" t="s">
        <v>99</v>
      </c>
      <c r="E496" s="5"/>
      <c r="F496" s="5">
        <f t="shared" si="77"/>
        <v>0</v>
      </c>
      <c r="G496" s="5">
        <f t="shared" si="78"/>
        <v>0</v>
      </c>
      <c r="H496" s="5">
        <f t="shared" si="79"/>
        <v>0</v>
      </c>
      <c r="I496" s="5">
        <f t="shared" si="80"/>
        <v>0</v>
      </c>
      <c r="J496" s="5">
        <f t="shared" si="81"/>
        <v>0</v>
      </c>
      <c r="K496" s="5">
        <f t="shared" si="82"/>
        <v>0</v>
      </c>
      <c r="L496" s="5">
        <f t="shared" si="83"/>
        <v>0</v>
      </c>
      <c r="M496" s="86">
        <f t="shared" si="84"/>
        <v>0</v>
      </c>
      <c r="N496" s="86">
        <f t="shared" si="85"/>
        <v>0</v>
      </c>
      <c r="O496" s="86">
        <f t="shared" si="86"/>
        <v>0</v>
      </c>
      <c r="P496" s="86">
        <f t="shared" si="87"/>
        <v>0</v>
      </c>
      <c r="Q496" s="2" t="s">
        <v>93</v>
      </c>
    </row>
    <row r="497" spans="1:17" x14ac:dyDescent="0.35">
      <c r="A497" s="4">
        <v>2406</v>
      </c>
      <c r="B497" s="3">
        <v>48.6</v>
      </c>
      <c r="C497" s="3"/>
      <c r="D497" s="2" t="s">
        <v>100</v>
      </c>
      <c r="E497" s="5"/>
      <c r="F497" s="5">
        <f t="shared" si="77"/>
        <v>0</v>
      </c>
      <c r="G497" s="5">
        <f t="shared" si="78"/>
        <v>0</v>
      </c>
      <c r="H497" s="5">
        <f t="shared" si="79"/>
        <v>0</v>
      </c>
      <c r="I497" s="5">
        <f t="shared" si="80"/>
        <v>0</v>
      </c>
      <c r="J497" s="5">
        <f t="shared" si="81"/>
        <v>0</v>
      </c>
      <c r="K497" s="5">
        <f t="shared" si="82"/>
        <v>0</v>
      </c>
      <c r="L497" s="5">
        <f t="shared" si="83"/>
        <v>0</v>
      </c>
      <c r="M497" s="86">
        <f t="shared" si="84"/>
        <v>0</v>
      </c>
      <c r="N497" s="86">
        <f t="shared" si="85"/>
        <v>0</v>
      </c>
      <c r="O497" s="86">
        <f t="shared" si="86"/>
        <v>0</v>
      </c>
      <c r="P497" s="86">
        <f t="shared" si="87"/>
        <v>0</v>
      </c>
      <c r="Q497" s="2" t="s">
        <v>150</v>
      </c>
    </row>
    <row r="498" spans="1:17" x14ac:dyDescent="0.35">
      <c r="A498" s="4">
        <v>2407</v>
      </c>
      <c r="B498" s="3">
        <v>73.8</v>
      </c>
      <c r="C498" s="3"/>
      <c r="D498" s="2" t="s">
        <v>101</v>
      </c>
      <c r="E498" s="5"/>
      <c r="F498" s="5">
        <f t="shared" si="77"/>
        <v>0</v>
      </c>
      <c r="G498" s="5">
        <f t="shared" si="78"/>
        <v>0</v>
      </c>
      <c r="H498" s="5">
        <f t="shared" si="79"/>
        <v>0</v>
      </c>
      <c r="I498" s="5">
        <f t="shared" si="80"/>
        <v>0</v>
      </c>
      <c r="J498" s="5">
        <f t="shared" si="81"/>
        <v>0</v>
      </c>
      <c r="K498" s="5">
        <f t="shared" si="82"/>
        <v>0</v>
      </c>
      <c r="L498" s="5">
        <f t="shared" si="83"/>
        <v>0</v>
      </c>
      <c r="M498" s="86">
        <f t="shared" si="84"/>
        <v>0</v>
      </c>
      <c r="N498" s="86">
        <f t="shared" si="85"/>
        <v>0</v>
      </c>
      <c r="O498" s="86">
        <f t="shared" si="86"/>
        <v>0</v>
      </c>
      <c r="P498" s="86">
        <f t="shared" si="87"/>
        <v>0</v>
      </c>
      <c r="Q498" s="2" t="s">
        <v>92</v>
      </c>
    </row>
    <row r="499" spans="1:17" x14ac:dyDescent="0.35">
      <c r="A499" s="4">
        <v>2408</v>
      </c>
      <c r="B499" s="3">
        <v>73.8</v>
      </c>
      <c r="C499" s="3"/>
      <c r="D499" s="2" t="s">
        <v>101</v>
      </c>
      <c r="E499" s="5">
        <v>2807298000</v>
      </c>
      <c r="F499" s="5">
        <f t="shared" si="77"/>
        <v>140364900</v>
      </c>
      <c r="G499" s="5">
        <f t="shared" si="78"/>
        <v>25242608.317808218</v>
      </c>
      <c r="H499" s="5">
        <f t="shared" si="79"/>
        <v>561459600</v>
      </c>
      <c r="I499" s="5">
        <f t="shared" si="80"/>
        <v>95248160.087671235</v>
      </c>
      <c r="J499" s="5">
        <f t="shared" si="81"/>
        <v>1122919200</v>
      </c>
      <c r="K499" s="5">
        <f t="shared" si="82"/>
        <v>134750304</v>
      </c>
      <c r="L499" s="5">
        <f t="shared" si="83"/>
        <v>140364900</v>
      </c>
      <c r="M499" s="86">
        <f t="shared" si="84"/>
        <v>8398820.3178082183</v>
      </c>
      <c r="N499" s="86">
        <f t="shared" si="85"/>
        <v>39302172</v>
      </c>
      <c r="O499" s="86">
        <f t="shared" si="86"/>
        <v>263639892.72328767</v>
      </c>
      <c r="P499" s="86">
        <f t="shared" si="87"/>
        <v>302942064.7232877</v>
      </c>
      <c r="Q499" s="2" t="s">
        <v>92</v>
      </c>
    </row>
    <row r="500" spans="1:17" x14ac:dyDescent="0.35">
      <c r="A500" s="4">
        <v>2409</v>
      </c>
      <c r="B500" s="3">
        <v>73.8</v>
      </c>
      <c r="C500" s="3"/>
      <c r="D500" s="2" t="s">
        <v>101</v>
      </c>
      <c r="E500" s="5"/>
      <c r="F500" s="5">
        <f t="shared" si="77"/>
        <v>0</v>
      </c>
      <c r="G500" s="5">
        <f t="shared" si="78"/>
        <v>0</v>
      </c>
      <c r="H500" s="5">
        <f t="shared" si="79"/>
        <v>0</v>
      </c>
      <c r="I500" s="5">
        <f t="shared" si="80"/>
        <v>0</v>
      </c>
      <c r="J500" s="5">
        <f t="shared" si="81"/>
        <v>0</v>
      </c>
      <c r="K500" s="5">
        <f t="shared" si="82"/>
        <v>0</v>
      </c>
      <c r="L500" s="5">
        <f t="shared" si="83"/>
        <v>0</v>
      </c>
      <c r="M500" s="86">
        <f t="shared" si="84"/>
        <v>0</v>
      </c>
      <c r="N500" s="86">
        <f t="shared" si="85"/>
        <v>0</v>
      </c>
      <c r="O500" s="86">
        <f t="shared" si="86"/>
        <v>0</v>
      </c>
      <c r="P500" s="86">
        <f t="shared" si="87"/>
        <v>0</v>
      </c>
      <c r="Q500" s="2" t="s">
        <v>92</v>
      </c>
    </row>
    <row r="501" spans="1:17" x14ac:dyDescent="0.35">
      <c r="A501" s="4">
        <v>2410</v>
      </c>
      <c r="B501" s="3">
        <v>67.7</v>
      </c>
      <c r="C501" s="3"/>
      <c r="D501" s="2" t="s">
        <v>102</v>
      </c>
      <c r="E501" s="5"/>
      <c r="F501" s="5">
        <f t="shared" si="77"/>
        <v>0</v>
      </c>
      <c r="G501" s="5">
        <f t="shared" si="78"/>
        <v>0</v>
      </c>
      <c r="H501" s="5">
        <f t="shared" si="79"/>
        <v>0</v>
      </c>
      <c r="I501" s="5">
        <f t="shared" si="80"/>
        <v>0</v>
      </c>
      <c r="J501" s="5">
        <f t="shared" si="81"/>
        <v>0</v>
      </c>
      <c r="K501" s="5">
        <f t="shared" si="82"/>
        <v>0</v>
      </c>
      <c r="L501" s="5">
        <f t="shared" si="83"/>
        <v>0</v>
      </c>
      <c r="M501" s="86">
        <f t="shared" si="84"/>
        <v>0</v>
      </c>
      <c r="N501" s="86">
        <f t="shared" si="85"/>
        <v>0</v>
      </c>
      <c r="O501" s="86">
        <f t="shared" si="86"/>
        <v>0</v>
      </c>
      <c r="P501" s="86">
        <f t="shared" si="87"/>
        <v>0</v>
      </c>
      <c r="Q501" s="2" t="s">
        <v>92</v>
      </c>
    </row>
    <row r="502" spans="1:17" x14ac:dyDescent="0.35">
      <c r="A502" s="4">
        <v>2411</v>
      </c>
      <c r="B502" s="3">
        <v>68</v>
      </c>
      <c r="C502" s="3"/>
      <c r="D502" s="2" t="s">
        <v>102</v>
      </c>
      <c r="E502" s="5"/>
      <c r="F502" s="5">
        <f t="shared" si="77"/>
        <v>0</v>
      </c>
      <c r="G502" s="5">
        <f t="shared" si="78"/>
        <v>0</v>
      </c>
      <c r="H502" s="5">
        <f t="shared" si="79"/>
        <v>0</v>
      </c>
      <c r="I502" s="5">
        <f t="shared" si="80"/>
        <v>0</v>
      </c>
      <c r="J502" s="5">
        <f t="shared" si="81"/>
        <v>0</v>
      </c>
      <c r="K502" s="5">
        <f t="shared" si="82"/>
        <v>0</v>
      </c>
      <c r="L502" s="5">
        <f t="shared" si="83"/>
        <v>0</v>
      </c>
      <c r="M502" s="86">
        <f t="shared" si="84"/>
        <v>0</v>
      </c>
      <c r="N502" s="86">
        <f t="shared" si="85"/>
        <v>0</v>
      </c>
      <c r="O502" s="86">
        <f t="shared" si="86"/>
        <v>0</v>
      </c>
      <c r="P502" s="86">
        <f t="shared" si="87"/>
        <v>0</v>
      </c>
      <c r="Q502" s="2" t="s">
        <v>92</v>
      </c>
    </row>
    <row r="503" spans="1:17" x14ac:dyDescent="0.35">
      <c r="A503" s="4">
        <v>2412</v>
      </c>
      <c r="B503" s="3">
        <v>52.2</v>
      </c>
      <c r="C503" s="3"/>
      <c r="D503" s="2" t="s">
        <v>111</v>
      </c>
      <c r="E503" s="5"/>
      <c r="F503" s="5">
        <f t="shared" si="77"/>
        <v>0</v>
      </c>
      <c r="G503" s="5">
        <f t="shared" si="78"/>
        <v>0</v>
      </c>
      <c r="H503" s="5">
        <f t="shared" si="79"/>
        <v>0</v>
      </c>
      <c r="I503" s="5">
        <f t="shared" si="80"/>
        <v>0</v>
      </c>
      <c r="J503" s="5">
        <f t="shared" si="81"/>
        <v>0</v>
      </c>
      <c r="K503" s="5">
        <f t="shared" si="82"/>
        <v>0</v>
      </c>
      <c r="L503" s="5">
        <f t="shared" si="83"/>
        <v>0</v>
      </c>
      <c r="M503" s="86">
        <f t="shared" si="84"/>
        <v>0</v>
      </c>
      <c r="N503" s="86">
        <f t="shared" si="85"/>
        <v>0</v>
      </c>
      <c r="O503" s="86">
        <f t="shared" si="86"/>
        <v>0</v>
      </c>
      <c r="P503" s="86">
        <f t="shared" si="87"/>
        <v>0</v>
      </c>
      <c r="Q503" s="2" t="s">
        <v>150</v>
      </c>
    </row>
    <row r="504" spans="1:17" x14ac:dyDescent="0.35">
      <c r="A504" s="4" t="s">
        <v>37</v>
      </c>
      <c r="B504" s="3">
        <v>73.8</v>
      </c>
      <c r="C504" s="3"/>
      <c r="D504" s="2" t="s">
        <v>101</v>
      </c>
      <c r="E504" s="5"/>
      <c r="F504" s="5">
        <f t="shared" si="77"/>
        <v>0</v>
      </c>
      <c r="G504" s="5">
        <f t="shared" si="78"/>
        <v>0</v>
      </c>
      <c r="H504" s="5">
        <f t="shared" si="79"/>
        <v>0</v>
      </c>
      <c r="I504" s="5">
        <f t="shared" si="80"/>
        <v>0</v>
      </c>
      <c r="J504" s="5">
        <f t="shared" si="81"/>
        <v>0</v>
      </c>
      <c r="K504" s="5">
        <f t="shared" si="82"/>
        <v>0</v>
      </c>
      <c r="L504" s="5">
        <f t="shared" si="83"/>
        <v>0</v>
      </c>
      <c r="M504" s="86">
        <f t="shared" si="84"/>
        <v>0</v>
      </c>
      <c r="N504" s="86">
        <f t="shared" si="85"/>
        <v>0</v>
      </c>
      <c r="O504" s="86">
        <f t="shared" si="86"/>
        <v>0</v>
      </c>
      <c r="P504" s="86">
        <f t="shared" si="87"/>
        <v>0</v>
      </c>
      <c r="Q504" s="2" t="s">
        <v>92</v>
      </c>
    </row>
    <row r="505" spans="1:17" x14ac:dyDescent="0.35">
      <c r="A505" s="4" t="s">
        <v>68</v>
      </c>
      <c r="B505" s="3">
        <v>129.19999999999999</v>
      </c>
      <c r="C505" s="3"/>
      <c r="D505" s="2" t="s">
        <v>103</v>
      </c>
      <c r="E505" s="5"/>
      <c r="F505" s="5">
        <f t="shared" si="77"/>
        <v>0</v>
      </c>
      <c r="G505" s="5">
        <f t="shared" si="78"/>
        <v>0</v>
      </c>
      <c r="H505" s="5">
        <f t="shared" si="79"/>
        <v>0</v>
      </c>
      <c r="I505" s="5">
        <f>H505*($G$1-$H$3)*$J$1/365</f>
        <v>0</v>
      </c>
      <c r="J505" s="5">
        <f t="shared" si="81"/>
        <v>0</v>
      </c>
      <c r="K505" s="5">
        <f t="shared" si="82"/>
        <v>0</v>
      </c>
      <c r="L505" s="5">
        <f t="shared" si="83"/>
        <v>0</v>
      </c>
      <c r="M505" s="86">
        <f t="shared" si="84"/>
        <v>0</v>
      </c>
      <c r="N505" s="86">
        <f t="shared" si="85"/>
        <v>0</v>
      </c>
      <c r="O505" s="86">
        <f t="shared" si="86"/>
        <v>0</v>
      </c>
      <c r="P505" s="86">
        <f t="shared" si="87"/>
        <v>0</v>
      </c>
      <c r="Q505" s="2" t="s">
        <v>93</v>
      </c>
    </row>
    <row r="506" spans="1:17" x14ac:dyDescent="0.35">
      <c r="A506" s="4">
        <v>2415</v>
      </c>
      <c r="B506" s="3">
        <v>70.8</v>
      </c>
      <c r="C506" s="3"/>
      <c r="D506" s="2" t="s">
        <v>104</v>
      </c>
      <c r="E506" s="5">
        <v>3214667600</v>
      </c>
      <c r="F506" s="5">
        <f t="shared" si="77"/>
        <v>160733380</v>
      </c>
      <c r="G506" s="5">
        <f t="shared" si="78"/>
        <v>28905586.474520545</v>
      </c>
      <c r="H506" s="5">
        <f t="shared" si="79"/>
        <v>642933520</v>
      </c>
      <c r="I506" s="5">
        <f t="shared" si="80"/>
        <v>109069708.37917809</v>
      </c>
      <c r="J506" s="5">
        <f t="shared" si="81"/>
        <v>1285867040</v>
      </c>
      <c r="K506" s="5">
        <f t="shared" si="82"/>
        <v>154304044.80000001</v>
      </c>
      <c r="L506" s="5">
        <f t="shared" si="83"/>
        <v>160733380</v>
      </c>
      <c r="M506" s="86">
        <f t="shared" si="84"/>
        <v>9617580.8745205477</v>
      </c>
      <c r="N506" s="86">
        <f t="shared" si="85"/>
        <v>45005346.399999999</v>
      </c>
      <c r="O506" s="86">
        <f t="shared" si="86"/>
        <v>301896920.52821922</v>
      </c>
      <c r="P506" s="86">
        <f t="shared" si="87"/>
        <v>346902266.9282192</v>
      </c>
      <c r="Q506" s="2" t="s">
        <v>92</v>
      </c>
    </row>
    <row r="507" spans="1:17" x14ac:dyDescent="0.35">
      <c r="A507" s="4">
        <v>2416</v>
      </c>
      <c r="B507" s="3">
        <v>70.8</v>
      </c>
      <c r="C507" s="3"/>
      <c r="D507" s="2" t="s">
        <v>104</v>
      </c>
      <c r="E507" s="5"/>
      <c r="F507" s="5">
        <f t="shared" si="77"/>
        <v>0</v>
      </c>
      <c r="G507" s="5">
        <f t="shared" si="78"/>
        <v>0</v>
      </c>
      <c r="H507" s="5">
        <f t="shared" si="79"/>
        <v>0</v>
      </c>
      <c r="I507" s="5">
        <f t="shared" si="80"/>
        <v>0</v>
      </c>
      <c r="J507" s="5">
        <f t="shared" si="81"/>
        <v>0</v>
      </c>
      <c r="K507" s="5">
        <f t="shared" si="82"/>
        <v>0</v>
      </c>
      <c r="L507" s="5">
        <f t="shared" si="83"/>
        <v>0</v>
      </c>
      <c r="M507" s="86">
        <f t="shared" si="84"/>
        <v>0</v>
      </c>
      <c r="N507" s="86">
        <f t="shared" si="85"/>
        <v>0</v>
      </c>
      <c r="O507" s="86">
        <f t="shared" si="86"/>
        <v>0</v>
      </c>
      <c r="P507" s="86">
        <f t="shared" si="87"/>
        <v>0</v>
      </c>
      <c r="Q507" s="2" t="s">
        <v>92</v>
      </c>
    </row>
    <row r="508" spans="1:17" x14ac:dyDescent="0.35">
      <c r="A508" s="4">
        <v>2417</v>
      </c>
      <c r="B508" s="3">
        <v>70.8</v>
      </c>
      <c r="C508" s="3"/>
      <c r="D508" s="2" t="s">
        <v>104</v>
      </c>
      <c r="E508" s="5"/>
      <c r="F508" s="5">
        <f t="shared" si="77"/>
        <v>0</v>
      </c>
      <c r="G508" s="5">
        <f t="shared" si="78"/>
        <v>0</v>
      </c>
      <c r="H508" s="5">
        <f t="shared" si="79"/>
        <v>0</v>
      </c>
      <c r="I508" s="5">
        <f t="shared" si="80"/>
        <v>0</v>
      </c>
      <c r="J508" s="5">
        <f t="shared" si="81"/>
        <v>0</v>
      </c>
      <c r="K508" s="5">
        <f t="shared" si="82"/>
        <v>0</v>
      </c>
      <c r="L508" s="5">
        <f t="shared" si="83"/>
        <v>0</v>
      </c>
      <c r="M508" s="86">
        <f t="shared" si="84"/>
        <v>0</v>
      </c>
      <c r="N508" s="86">
        <f t="shared" si="85"/>
        <v>0</v>
      </c>
      <c r="O508" s="86">
        <f t="shared" si="86"/>
        <v>0</v>
      </c>
      <c r="P508" s="86">
        <f t="shared" si="87"/>
        <v>0</v>
      </c>
      <c r="Q508" s="2" t="s">
        <v>92</v>
      </c>
    </row>
    <row r="509" spans="1:17" x14ac:dyDescent="0.35">
      <c r="A509" s="4">
        <v>2418</v>
      </c>
      <c r="B509" s="3">
        <v>70.8</v>
      </c>
      <c r="C509" s="3"/>
      <c r="D509" s="2" t="s">
        <v>104</v>
      </c>
      <c r="E509" s="5">
        <v>3159245360</v>
      </c>
      <c r="F509" s="5">
        <f t="shared" si="77"/>
        <v>157962268</v>
      </c>
      <c r="G509" s="5">
        <f t="shared" si="78"/>
        <v>28407241.839780822</v>
      </c>
      <c r="H509" s="5">
        <f t="shared" si="79"/>
        <v>631849072</v>
      </c>
      <c r="I509" s="5">
        <f t="shared" si="80"/>
        <v>107189300.10476711</v>
      </c>
      <c r="J509" s="5">
        <f t="shared" si="81"/>
        <v>1263698144</v>
      </c>
      <c r="K509" s="5">
        <f t="shared" si="82"/>
        <v>151643777.28</v>
      </c>
      <c r="L509" s="5">
        <f t="shared" si="83"/>
        <v>157962268</v>
      </c>
      <c r="M509" s="86">
        <f t="shared" si="84"/>
        <v>9451769.6797808222</v>
      </c>
      <c r="N509" s="86">
        <f t="shared" si="85"/>
        <v>44229435.039999999</v>
      </c>
      <c r="O509" s="86">
        <f t="shared" si="86"/>
        <v>296692088.90432882</v>
      </c>
      <c r="P509" s="86">
        <f t="shared" si="87"/>
        <v>340921523.94432884</v>
      </c>
      <c r="Q509" s="2" t="s">
        <v>92</v>
      </c>
    </row>
    <row r="510" spans="1:17" x14ac:dyDescent="0.35">
      <c r="A510" s="4">
        <v>2419</v>
      </c>
      <c r="B510" s="3">
        <v>46.5</v>
      </c>
      <c r="C510" s="3"/>
      <c r="D510" s="2" t="s">
        <v>105</v>
      </c>
      <c r="E510" s="5"/>
      <c r="F510" s="5">
        <f t="shared" si="77"/>
        <v>0</v>
      </c>
      <c r="G510" s="5">
        <f t="shared" si="78"/>
        <v>0</v>
      </c>
      <c r="H510" s="5">
        <f t="shared" si="79"/>
        <v>0</v>
      </c>
      <c r="I510" s="5">
        <f t="shared" si="80"/>
        <v>0</v>
      </c>
      <c r="J510" s="5">
        <f t="shared" si="81"/>
        <v>0</v>
      </c>
      <c r="K510" s="5">
        <f t="shared" si="82"/>
        <v>0</v>
      </c>
      <c r="L510" s="5">
        <f t="shared" si="83"/>
        <v>0</v>
      </c>
      <c r="M510" s="86">
        <f t="shared" si="84"/>
        <v>0</v>
      </c>
      <c r="N510" s="86">
        <f t="shared" si="85"/>
        <v>0</v>
      </c>
      <c r="O510" s="86">
        <f t="shared" si="86"/>
        <v>0</v>
      </c>
      <c r="P510" s="86">
        <f t="shared" si="87"/>
        <v>0</v>
      </c>
      <c r="Q510" s="2" t="s">
        <v>150</v>
      </c>
    </row>
    <row r="511" spans="1:17" x14ac:dyDescent="0.35">
      <c r="A511" s="4">
        <v>2420</v>
      </c>
      <c r="B511" s="3">
        <v>30.3</v>
      </c>
      <c r="C511" s="3"/>
      <c r="D511" s="2" t="s">
        <v>106</v>
      </c>
      <c r="E511" s="5"/>
      <c r="F511" s="5">
        <f t="shared" si="77"/>
        <v>0</v>
      </c>
      <c r="G511" s="5">
        <f t="shared" si="78"/>
        <v>0</v>
      </c>
      <c r="H511" s="5">
        <f t="shared" si="79"/>
        <v>0</v>
      </c>
      <c r="I511" s="5">
        <f t="shared" si="80"/>
        <v>0</v>
      </c>
      <c r="J511" s="5">
        <f t="shared" si="81"/>
        <v>0</v>
      </c>
      <c r="K511" s="5">
        <f t="shared" si="82"/>
        <v>0</v>
      </c>
      <c r="L511" s="5">
        <f t="shared" si="83"/>
        <v>0</v>
      </c>
      <c r="M511" s="86">
        <f t="shared" si="84"/>
        <v>0</v>
      </c>
      <c r="N511" s="86">
        <f t="shared" si="85"/>
        <v>0</v>
      </c>
      <c r="O511" s="86">
        <f t="shared" si="86"/>
        <v>0</v>
      </c>
      <c r="P511" s="86">
        <f t="shared" si="87"/>
        <v>0</v>
      </c>
      <c r="Q511" s="2" t="s">
        <v>149</v>
      </c>
    </row>
    <row r="512" spans="1:17" x14ac:dyDescent="0.35">
      <c r="A512" s="4">
        <v>2421</v>
      </c>
      <c r="B512" s="3">
        <v>66</v>
      </c>
      <c r="C512" s="3"/>
      <c r="D512" s="2" t="s">
        <v>107</v>
      </c>
      <c r="E512" s="5"/>
      <c r="F512" s="5">
        <f t="shared" si="77"/>
        <v>0</v>
      </c>
      <c r="G512" s="5">
        <f t="shared" si="78"/>
        <v>0</v>
      </c>
      <c r="H512" s="5">
        <f t="shared" si="79"/>
        <v>0</v>
      </c>
      <c r="I512" s="5">
        <f t="shared" si="80"/>
        <v>0</v>
      </c>
      <c r="J512" s="5">
        <f t="shared" si="81"/>
        <v>0</v>
      </c>
      <c r="K512" s="5">
        <f t="shared" si="82"/>
        <v>0</v>
      </c>
      <c r="L512" s="5">
        <f t="shared" si="83"/>
        <v>0</v>
      </c>
      <c r="M512" s="86">
        <f t="shared" si="84"/>
        <v>0</v>
      </c>
      <c r="N512" s="86">
        <f t="shared" si="85"/>
        <v>0</v>
      </c>
      <c r="O512" s="86">
        <f t="shared" si="86"/>
        <v>0</v>
      </c>
      <c r="P512" s="86">
        <f t="shared" si="87"/>
        <v>0</v>
      </c>
      <c r="Q512" s="2" t="s">
        <v>151</v>
      </c>
    </row>
    <row r="513" spans="1:17" x14ac:dyDescent="0.35">
      <c r="A513" s="4">
        <v>2422</v>
      </c>
      <c r="B513" s="3">
        <v>70.8</v>
      </c>
      <c r="C513" s="3"/>
      <c r="D513" s="2" t="s">
        <v>104</v>
      </c>
      <c r="E513" s="5"/>
      <c r="F513" s="5">
        <f t="shared" si="77"/>
        <v>0</v>
      </c>
      <c r="G513" s="5">
        <f t="shared" si="78"/>
        <v>0</v>
      </c>
      <c r="H513" s="5">
        <f t="shared" si="79"/>
        <v>0</v>
      </c>
      <c r="I513" s="5">
        <f t="shared" si="80"/>
        <v>0</v>
      </c>
      <c r="J513" s="5">
        <f t="shared" si="81"/>
        <v>0</v>
      </c>
      <c r="K513" s="5">
        <f t="shared" si="82"/>
        <v>0</v>
      </c>
      <c r="L513" s="5">
        <f t="shared" si="83"/>
        <v>0</v>
      </c>
      <c r="M513" s="86">
        <f t="shared" si="84"/>
        <v>0</v>
      </c>
      <c r="N513" s="86">
        <f t="shared" si="85"/>
        <v>0</v>
      </c>
      <c r="O513" s="86">
        <f t="shared" si="86"/>
        <v>0</v>
      </c>
      <c r="P513" s="86">
        <f t="shared" si="87"/>
        <v>0</v>
      </c>
      <c r="Q513" s="2" t="s">
        <v>92</v>
      </c>
    </row>
    <row r="514" spans="1:17" x14ac:dyDescent="0.35">
      <c r="A514" s="4">
        <v>2423</v>
      </c>
      <c r="B514" s="3">
        <v>70.8</v>
      </c>
      <c r="C514" s="3"/>
      <c r="D514" s="2" t="s">
        <v>104</v>
      </c>
      <c r="E514" s="5"/>
      <c r="F514" s="5">
        <f t="shared" si="77"/>
        <v>0</v>
      </c>
      <c r="G514" s="5">
        <f t="shared" si="78"/>
        <v>0</v>
      </c>
      <c r="H514" s="5">
        <f t="shared" si="79"/>
        <v>0</v>
      </c>
      <c r="I514" s="5">
        <f t="shared" si="80"/>
        <v>0</v>
      </c>
      <c r="J514" s="5">
        <f t="shared" si="81"/>
        <v>0</v>
      </c>
      <c r="K514" s="5">
        <f t="shared" si="82"/>
        <v>0</v>
      </c>
      <c r="L514" s="5">
        <f t="shared" si="83"/>
        <v>0</v>
      </c>
      <c r="M514" s="86">
        <f t="shared" si="84"/>
        <v>0</v>
      </c>
      <c r="N514" s="86">
        <f t="shared" si="85"/>
        <v>0</v>
      </c>
      <c r="O514" s="86">
        <f t="shared" si="86"/>
        <v>0</v>
      </c>
      <c r="P514" s="86">
        <f t="shared" si="87"/>
        <v>0</v>
      </c>
      <c r="Q514" s="2" t="s">
        <v>92</v>
      </c>
    </row>
    <row r="515" spans="1:17" x14ac:dyDescent="0.35">
      <c r="A515" s="4">
        <v>2424</v>
      </c>
      <c r="B515" s="3">
        <v>70.8</v>
      </c>
      <c r="C515" s="3"/>
      <c r="D515" s="2" t="s">
        <v>104</v>
      </c>
      <c r="E515" s="5"/>
      <c r="F515" s="5">
        <f t="shared" si="77"/>
        <v>0</v>
      </c>
      <c r="G515" s="5">
        <f t="shared" si="78"/>
        <v>0</v>
      </c>
      <c r="H515" s="5">
        <f t="shared" si="79"/>
        <v>0</v>
      </c>
      <c r="I515" s="5">
        <f t="shared" si="80"/>
        <v>0</v>
      </c>
      <c r="J515" s="5">
        <f t="shared" si="81"/>
        <v>0</v>
      </c>
      <c r="K515" s="5">
        <f t="shared" si="82"/>
        <v>0</v>
      </c>
      <c r="L515" s="5">
        <f t="shared" si="83"/>
        <v>0</v>
      </c>
      <c r="M515" s="86">
        <f t="shared" si="84"/>
        <v>0</v>
      </c>
      <c r="N515" s="86">
        <f t="shared" si="85"/>
        <v>0</v>
      </c>
      <c r="O515" s="86">
        <f t="shared" si="86"/>
        <v>0</v>
      </c>
      <c r="P515" s="86">
        <f t="shared" si="87"/>
        <v>0</v>
      </c>
      <c r="Q515" s="2" t="s">
        <v>92</v>
      </c>
    </row>
    <row r="516" spans="1:17" x14ac:dyDescent="0.35">
      <c r="A516" s="4">
        <v>2425</v>
      </c>
      <c r="B516" s="3">
        <v>70.7</v>
      </c>
      <c r="C516" s="3"/>
      <c r="D516" s="2" t="s">
        <v>104</v>
      </c>
      <c r="E516" s="5"/>
      <c r="F516" s="5">
        <f t="shared" si="77"/>
        <v>0</v>
      </c>
      <c r="G516" s="5">
        <f t="shared" si="78"/>
        <v>0</v>
      </c>
      <c r="H516" s="5">
        <f t="shared" si="79"/>
        <v>0</v>
      </c>
      <c r="I516" s="5">
        <f t="shared" si="80"/>
        <v>0</v>
      </c>
      <c r="J516" s="5">
        <f t="shared" si="81"/>
        <v>0</v>
      </c>
      <c r="K516" s="5">
        <f t="shared" si="82"/>
        <v>0</v>
      </c>
      <c r="L516" s="5">
        <f t="shared" si="83"/>
        <v>0</v>
      </c>
      <c r="M516" s="86">
        <f t="shared" si="84"/>
        <v>0</v>
      </c>
      <c r="N516" s="86">
        <f t="shared" si="85"/>
        <v>0</v>
      </c>
      <c r="O516" s="86">
        <f t="shared" si="86"/>
        <v>0</v>
      </c>
      <c r="P516" s="86">
        <f t="shared" si="87"/>
        <v>0</v>
      </c>
      <c r="Q516" s="2" t="s">
        <v>92</v>
      </c>
    </row>
    <row r="517" spans="1:17" x14ac:dyDescent="0.35">
      <c r="A517" s="4">
        <v>2426</v>
      </c>
      <c r="B517" s="3">
        <v>70.8</v>
      </c>
      <c r="C517" s="3"/>
      <c r="D517" s="2" t="s">
        <v>104</v>
      </c>
      <c r="E517" s="5"/>
      <c r="F517" s="5">
        <f t="shared" si="77"/>
        <v>0</v>
      </c>
      <c r="G517" s="5">
        <f t="shared" si="78"/>
        <v>0</v>
      </c>
      <c r="H517" s="5">
        <f t="shared" si="79"/>
        <v>0</v>
      </c>
      <c r="I517" s="5">
        <f t="shared" si="80"/>
        <v>0</v>
      </c>
      <c r="J517" s="5">
        <f t="shared" si="81"/>
        <v>0</v>
      </c>
      <c r="K517" s="5">
        <f t="shared" si="82"/>
        <v>0</v>
      </c>
      <c r="L517" s="5">
        <f t="shared" si="83"/>
        <v>0</v>
      </c>
      <c r="M517" s="86">
        <f t="shared" si="84"/>
        <v>0</v>
      </c>
      <c r="N517" s="86">
        <f t="shared" si="85"/>
        <v>0</v>
      </c>
      <c r="O517" s="86">
        <f t="shared" si="86"/>
        <v>0</v>
      </c>
      <c r="P517" s="86">
        <f t="shared" si="87"/>
        <v>0</v>
      </c>
      <c r="Q517" s="2" t="s">
        <v>92</v>
      </c>
    </row>
    <row r="518" spans="1:17" x14ac:dyDescent="0.35">
      <c r="A518" s="14">
        <v>2501</v>
      </c>
      <c r="B518" s="2">
        <v>102.7</v>
      </c>
      <c r="C518" s="2"/>
      <c r="D518" s="2" t="s">
        <v>96</v>
      </c>
      <c r="E518" s="11"/>
      <c r="F518" s="5">
        <f t="shared" ref="F518:F581" si="88">E518*$W$3</f>
        <v>0</v>
      </c>
      <c r="G518" s="5">
        <f t="shared" ref="G518:G581" si="89">F518*($G$1-$F$3)*$J$1/365</f>
        <v>0</v>
      </c>
      <c r="H518" s="5">
        <f t="shared" ref="H518:H581" si="90">E518*$W$4</f>
        <v>0</v>
      </c>
      <c r="I518" s="5">
        <f t="shared" ref="I518:I581" si="91">H518*($G$1-$H$3)*$J$1/365</f>
        <v>0</v>
      </c>
      <c r="J518" s="5">
        <f t="shared" ref="J518:J581" si="92">E518*$W$5</f>
        <v>0</v>
      </c>
      <c r="K518" s="5">
        <f t="shared" ref="K518:K581" si="93">J518*($G$1-$J$3)*$J$1/365</f>
        <v>0</v>
      </c>
      <c r="L518" s="5">
        <f t="shared" ref="L518:L581" si="94">E518*$W$6</f>
        <v>0</v>
      </c>
      <c r="M518" s="86">
        <f t="shared" ref="M518:M581" si="95">L518*($G$1-$L$3)*$J$1/365</f>
        <v>0</v>
      </c>
      <c r="N518" s="86">
        <f t="shared" ref="N518:N581" si="96">(F518+H518+J518+L518)*2%</f>
        <v>0</v>
      </c>
      <c r="O518" s="86">
        <f t="shared" ref="O518:O581" si="97">G518+I518+K518+M518</f>
        <v>0</v>
      </c>
      <c r="P518" s="86">
        <f t="shared" ref="P518:P581" si="98">N518+O518</f>
        <v>0</v>
      </c>
      <c r="Q518" s="2" t="s">
        <v>93</v>
      </c>
    </row>
    <row r="519" spans="1:17" x14ac:dyDescent="0.35">
      <c r="A519" s="14">
        <v>2502</v>
      </c>
      <c r="B519" s="2">
        <v>31.9</v>
      </c>
      <c r="C519" s="2"/>
      <c r="D519" s="2" t="s">
        <v>97</v>
      </c>
      <c r="E519" s="11"/>
      <c r="F519" s="5">
        <f t="shared" si="88"/>
        <v>0</v>
      </c>
      <c r="G519" s="5">
        <f t="shared" si="89"/>
        <v>0</v>
      </c>
      <c r="H519" s="5">
        <f t="shared" si="90"/>
        <v>0</v>
      </c>
      <c r="I519" s="5">
        <f t="shared" si="91"/>
        <v>0</v>
      </c>
      <c r="J519" s="5">
        <f t="shared" si="92"/>
        <v>0</v>
      </c>
      <c r="K519" s="5">
        <f t="shared" si="93"/>
        <v>0</v>
      </c>
      <c r="L519" s="5">
        <f t="shared" si="94"/>
        <v>0</v>
      </c>
      <c r="M519" s="86">
        <f t="shared" si="95"/>
        <v>0</v>
      </c>
      <c r="N519" s="86">
        <f t="shared" si="96"/>
        <v>0</v>
      </c>
      <c r="O519" s="86">
        <f t="shared" si="97"/>
        <v>0</v>
      </c>
      <c r="P519" s="86">
        <f t="shared" si="98"/>
        <v>0</v>
      </c>
      <c r="Q519" s="2" t="s">
        <v>149</v>
      </c>
    </row>
    <row r="520" spans="1:17" x14ac:dyDescent="0.35">
      <c r="A520" s="14">
        <v>2503</v>
      </c>
      <c r="B520" s="2">
        <v>31.9</v>
      </c>
      <c r="C520" s="2"/>
      <c r="D520" s="2" t="s">
        <v>97</v>
      </c>
      <c r="E520" s="11"/>
      <c r="F520" s="5">
        <f t="shared" si="88"/>
        <v>0</v>
      </c>
      <c r="G520" s="5">
        <f t="shared" si="89"/>
        <v>0</v>
      </c>
      <c r="H520" s="5">
        <f t="shared" si="90"/>
        <v>0</v>
      </c>
      <c r="I520" s="5">
        <f t="shared" si="91"/>
        <v>0</v>
      </c>
      <c r="J520" s="5">
        <f t="shared" si="92"/>
        <v>0</v>
      </c>
      <c r="K520" s="5">
        <f t="shared" si="93"/>
        <v>0</v>
      </c>
      <c r="L520" s="5">
        <f t="shared" si="94"/>
        <v>0</v>
      </c>
      <c r="M520" s="86">
        <f t="shared" si="95"/>
        <v>0</v>
      </c>
      <c r="N520" s="86">
        <f t="shared" si="96"/>
        <v>0</v>
      </c>
      <c r="O520" s="86">
        <f t="shared" si="97"/>
        <v>0</v>
      </c>
      <c r="P520" s="86">
        <f t="shared" si="98"/>
        <v>0</v>
      </c>
      <c r="Q520" s="2" t="s">
        <v>149</v>
      </c>
    </row>
    <row r="521" spans="1:17" x14ac:dyDescent="0.35">
      <c r="A521" s="14">
        <v>2504</v>
      </c>
      <c r="B521" s="2">
        <v>36.5</v>
      </c>
      <c r="C521" s="2"/>
      <c r="D521" s="2" t="s">
        <v>98</v>
      </c>
      <c r="E521" s="11"/>
      <c r="F521" s="5">
        <f t="shared" si="88"/>
        <v>0</v>
      </c>
      <c r="G521" s="5">
        <f t="shared" si="89"/>
        <v>0</v>
      </c>
      <c r="H521" s="5">
        <f t="shared" si="90"/>
        <v>0</v>
      </c>
      <c r="I521" s="5">
        <f t="shared" si="91"/>
        <v>0</v>
      </c>
      <c r="J521" s="5">
        <f t="shared" si="92"/>
        <v>0</v>
      </c>
      <c r="K521" s="5">
        <f t="shared" si="93"/>
        <v>0</v>
      </c>
      <c r="L521" s="5">
        <f t="shared" si="94"/>
        <v>0</v>
      </c>
      <c r="M521" s="86">
        <f t="shared" si="95"/>
        <v>0</v>
      </c>
      <c r="N521" s="86">
        <f t="shared" si="96"/>
        <v>0</v>
      </c>
      <c r="O521" s="86">
        <f t="shared" si="97"/>
        <v>0</v>
      </c>
      <c r="P521" s="86">
        <f t="shared" si="98"/>
        <v>0</v>
      </c>
      <c r="Q521" s="2" t="s">
        <v>149</v>
      </c>
    </row>
    <row r="522" spans="1:17" x14ac:dyDescent="0.35">
      <c r="A522" s="14">
        <v>2505</v>
      </c>
      <c r="B522" s="2">
        <v>107.2</v>
      </c>
      <c r="C522" s="2"/>
      <c r="D522" s="2" t="s">
        <v>99</v>
      </c>
      <c r="E522" s="11"/>
      <c r="F522" s="5">
        <f t="shared" si="88"/>
        <v>0</v>
      </c>
      <c r="G522" s="5">
        <f t="shared" si="89"/>
        <v>0</v>
      </c>
      <c r="H522" s="5">
        <f t="shared" si="90"/>
        <v>0</v>
      </c>
      <c r="I522" s="5">
        <f t="shared" si="91"/>
        <v>0</v>
      </c>
      <c r="J522" s="5">
        <f t="shared" si="92"/>
        <v>0</v>
      </c>
      <c r="K522" s="5">
        <f t="shared" si="93"/>
        <v>0</v>
      </c>
      <c r="L522" s="5">
        <f t="shared" si="94"/>
        <v>0</v>
      </c>
      <c r="M522" s="86">
        <f t="shared" si="95"/>
        <v>0</v>
      </c>
      <c r="N522" s="86">
        <f t="shared" si="96"/>
        <v>0</v>
      </c>
      <c r="O522" s="86">
        <f t="shared" si="97"/>
        <v>0</v>
      </c>
      <c r="P522" s="86">
        <f t="shared" si="98"/>
        <v>0</v>
      </c>
      <c r="Q522" s="2" t="s">
        <v>93</v>
      </c>
    </row>
    <row r="523" spans="1:17" x14ac:dyDescent="0.35">
      <c r="A523" s="14">
        <v>2506</v>
      </c>
      <c r="B523" s="2">
        <v>48.6</v>
      </c>
      <c r="C523" s="2"/>
      <c r="D523" s="2" t="s">
        <v>100</v>
      </c>
      <c r="E523" s="11"/>
      <c r="F523" s="5">
        <f t="shared" si="88"/>
        <v>0</v>
      </c>
      <c r="G523" s="5">
        <f t="shared" si="89"/>
        <v>0</v>
      </c>
      <c r="H523" s="5">
        <f t="shared" si="90"/>
        <v>0</v>
      </c>
      <c r="I523" s="5">
        <f t="shared" si="91"/>
        <v>0</v>
      </c>
      <c r="J523" s="5">
        <f t="shared" si="92"/>
        <v>0</v>
      </c>
      <c r="K523" s="5">
        <f t="shared" si="93"/>
        <v>0</v>
      </c>
      <c r="L523" s="5">
        <f t="shared" si="94"/>
        <v>0</v>
      </c>
      <c r="M523" s="86">
        <f t="shared" si="95"/>
        <v>0</v>
      </c>
      <c r="N523" s="86">
        <f t="shared" si="96"/>
        <v>0</v>
      </c>
      <c r="O523" s="86">
        <f t="shared" si="97"/>
        <v>0</v>
      </c>
      <c r="P523" s="86">
        <f t="shared" si="98"/>
        <v>0</v>
      </c>
      <c r="Q523" s="2" t="s">
        <v>150</v>
      </c>
    </row>
    <row r="524" spans="1:17" x14ac:dyDescent="0.35">
      <c r="A524" s="14">
        <v>2507</v>
      </c>
      <c r="B524" s="2">
        <v>73.8</v>
      </c>
      <c r="C524" s="2"/>
      <c r="D524" s="2" t="s">
        <v>101</v>
      </c>
      <c r="E524" s="11"/>
      <c r="F524" s="5">
        <f t="shared" si="88"/>
        <v>0</v>
      </c>
      <c r="G524" s="5">
        <f t="shared" si="89"/>
        <v>0</v>
      </c>
      <c r="H524" s="5">
        <f t="shared" si="90"/>
        <v>0</v>
      </c>
      <c r="I524" s="5">
        <f t="shared" si="91"/>
        <v>0</v>
      </c>
      <c r="J524" s="5">
        <f t="shared" si="92"/>
        <v>0</v>
      </c>
      <c r="K524" s="5">
        <f t="shared" si="93"/>
        <v>0</v>
      </c>
      <c r="L524" s="5">
        <f t="shared" si="94"/>
        <v>0</v>
      </c>
      <c r="M524" s="86">
        <f t="shared" si="95"/>
        <v>0</v>
      </c>
      <c r="N524" s="86">
        <f t="shared" si="96"/>
        <v>0</v>
      </c>
      <c r="O524" s="86">
        <f t="shared" si="97"/>
        <v>0</v>
      </c>
      <c r="P524" s="86">
        <f t="shared" si="98"/>
        <v>0</v>
      </c>
      <c r="Q524" s="2" t="s">
        <v>92</v>
      </c>
    </row>
    <row r="525" spans="1:17" x14ac:dyDescent="0.35">
      <c r="A525" s="14">
        <v>2508</v>
      </c>
      <c r="B525" s="2">
        <v>73.8</v>
      </c>
      <c r="C525" s="2"/>
      <c r="D525" s="2" t="s">
        <v>101</v>
      </c>
      <c r="E525" s="11"/>
      <c r="F525" s="5">
        <f t="shared" si="88"/>
        <v>0</v>
      </c>
      <c r="G525" s="5">
        <f t="shared" si="89"/>
        <v>0</v>
      </c>
      <c r="H525" s="5">
        <f t="shared" si="90"/>
        <v>0</v>
      </c>
      <c r="I525" s="5">
        <f t="shared" si="91"/>
        <v>0</v>
      </c>
      <c r="J525" s="5">
        <f t="shared" si="92"/>
        <v>0</v>
      </c>
      <c r="K525" s="5">
        <f t="shared" si="93"/>
        <v>0</v>
      </c>
      <c r="L525" s="5">
        <f t="shared" si="94"/>
        <v>0</v>
      </c>
      <c r="M525" s="86">
        <f t="shared" si="95"/>
        <v>0</v>
      </c>
      <c r="N525" s="86">
        <f t="shared" si="96"/>
        <v>0</v>
      </c>
      <c r="O525" s="86">
        <f t="shared" si="97"/>
        <v>0</v>
      </c>
      <c r="P525" s="86">
        <f t="shared" si="98"/>
        <v>0</v>
      </c>
      <c r="Q525" s="2" t="s">
        <v>92</v>
      </c>
    </row>
    <row r="526" spans="1:17" x14ac:dyDescent="0.35">
      <c r="A526" s="14">
        <v>2509</v>
      </c>
      <c r="B526" s="2">
        <v>73.8</v>
      </c>
      <c r="C526" s="2"/>
      <c r="D526" s="2" t="s">
        <v>101</v>
      </c>
      <c r="E526" s="11"/>
      <c r="F526" s="5">
        <f t="shared" si="88"/>
        <v>0</v>
      </c>
      <c r="G526" s="5">
        <f t="shared" si="89"/>
        <v>0</v>
      </c>
      <c r="H526" s="5">
        <f t="shared" si="90"/>
        <v>0</v>
      </c>
      <c r="I526" s="5">
        <f t="shared" si="91"/>
        <v>0</v>
      </c>
      <c r="J526" s="5">
        <f t="shared" si="92"/>
        <v>0</v>
      </c>
      <c r="K526" s="5">
        <f t="shared" si="93"/>
        <v>0</v>
      </c>
      <c r="L526" s="5">
        <f t="shared" si="94"/>
        <v>0</v>
      </c>
      <c r="M526" s="86">
        <f t="shared" si="95"/>
        <v>0</v>
      </c>
      <c r="N526" s="86">
        <f t="shared" si="96"/>
        <v>0</v>
      </c>
      <c r="O526" s="86">
        <f t="shared" si="97"/>
        <v>0</v>
      </c>
      <c r="P526" s="86">
        <f t="shared" si="98"/>
        <v>0</v>
      </c>
      <c r="Q526" s="2" t="s">
        <v>92</v>
      </c>
    </row>
    <row r="527" spans="1:17" x14ac:dyDescent="0.35">
      <c r="A527" s="14">
        <v>2510</v>
      </c>
      <c r="B527" s="2">
        <v>67.7</v>
      </c>
      <c r="C527" s="2"/>
      <c r="D527" s="2" t="s">
        <v>102</v>
      </c>
      <c r="E527" s="11">
        <v>3078764680</v>
      </c>
      <c r="F527" s="5">
        <f t="shared" si="88"/>
        <v>153938234</v>
      </c>
      <c r="G527" s="5">
        <f t="shared" si="89"/>
        <v>27683577.204821918</v>
      </c>
      <c r="H527" s="5">
        <f t="shared" si="90"/>
        <v>615752936</v>
      </c>
      <c r="I527" s="5">
        <f t="shared" si="91"/>
        <v>104458689.85512328</v>
      </c>
      <c r="J527" s="5">
        <f t="shared" si="92"/>
        <v>1231505872</v>
      </c>
      <c r="K527" s="5">
        <f t="shared" si="93"/>
        <v>147780704.63999999</v>
      </c>
      <c r="L527" s="5">
        <f t="shared" si="94"/>
        <v>153938234</v>
      </c>
      <c r="M527" s="86">
        <f t="shared" si="95"/>
        <v>9210989.1248219181</v>
      </c>
      <c r="N527" s="86">
        <f t="shared" si="96"/>
        <v>43102705.520000003</v>
      </c>
      <c r="O527" s="86">
        <f t="shared" si="97"/>
        <v>289133960.82476711</v>
      </c>
      <c r="P527" s="86">
        <f t="shared" si="98"/>
        <v>332236666.34476709</v>
      </c>
      <c r="Q527" s="2" t="s">
        <v>92</v>
      </c>
    </row>
    <row r="528" spans="1:17" x14ac:dyDescent="0.35">
      <c r="A528" s="14">
        <v>2511</v>
      </c>
      <c r="B528" s="2">
        <v>68</v>
      </c>
      <c r="C528" s="2"/>
      <c r="D528" s="2" t="s">
        <v>102</v>
      </c>
      <c r="E528" s="11"/>
      <c r="F528" s="5">
        <f t="shared" si="88"/>
        <v>0</v>
      </c>
      <c r="G528" s="5">
        <f t="shared" si="89"/>
        <v>0</v>
      </c>
      <c r="H528" s="5">
        <f t="shared" si="90"/>
        <v>0</v>
      </c>
      <c r="I528" s="5">
        <f t="shared" si="91"/>
        <v>0</v>
      </c>
      <c r="J528" s="5">
        <f t="shared" si="92"/>
        <v>0</v>
      </c>
      <c r="K528" s="5">
        <f t="shared" si="93"/>
        <v>0</v>
      </c>
      <c r="L528" s="5">
        <f t="shared" si="94"/>
        <v>0</v>
      </c>
      <c r="M528" s="86">
        <f t="shared" si="95"/>
        <v>0</v>
      </c>
      <c r="N528" s="86">
        <f t="shared" si="96"/>
        <v>0</v>
      </c>
      <c r="O528" s="86">
        <f t="shared" si="97"/>
        <v>0</v>
      </c>
      <c r="P528" s="86">
        <f t="shared" si="98"/>
        <v>0</v>
      </c>
      <c r="Q528" s="2" t="s">
        <v>92</v>
      </c>
    </row>
    <row r="529" spans="1:17" x14ac:dyDescent="0.35">
      <c r="A529" s="14">
        <v>2512</v>
      </c>
      <c r="B529" s="2">
        <v>52.2</v>
      </c>
      <c r="C529" s="2"/>
      <c r="D529" s="2" t="s">
        <v>111</v>
      </c>
      <c r="E529" s="11"/>
      <c r="F529" s="5">
        <f t="shared" si="88"/>
        <v>0</v>
      </c>
      <c r="G529" s="5">
        <f t="shared" si="89"/>
        <v>0</v>
      </c>
      <c r="H529" s="5">
        <f t="shared" si="90"/>
        <v>0</v>
      </c>
      <c r="I529" s="5">
        <f t="shared" si="91"/>
        <v>0</v>
      </c>
      <c r="J529" s="5">
        <f t="shared" si="92"/>
        <v>0</v>
      </c>
      <c r="K529" s="5">
        <f t="shared" si="93"/>
        <v>0</v>
      </c>
      <c r="L529" s="5">
        <f t="shared" si="94"/>
        <v>0</v>
      </c>
      <c r="M529" s="86">
        <f t="shared" si="95"/>
        <v>0</v>
      </c>
      <c r="N529" s="86">
        <f t="shared" si="96"/>
        <v>0</v>
      </c>
      <c r="O529" s="86">
        <f t="shared" si="97"/>
        <v>0</v>
      </c>
      <c r="P529" s="86">
        <f t="shared" si="98"/>
        <v>0</v>
      </c>
      <c r="Q529" s="2" t="s">
        <v>150</v>
      </c>
    </row>
    <row r="530" spans="1:17" x14ac:dyDescent="0.35">
      <c r="A530" s="14" t="s">
        <v>143</v>
      </c>
      <c r="B530" s="2">
        <v>99</v>
      </c>
      <c r="C530" s="4">
        <v>36.200000000000003</v>
      </c>
      <c r="D530" s="2" t="s">
        <v>141</v>
      </c>
      <c r="E530" s="11"/>
      <c r="F530" s="5">
        <f t="shared" si="88"/>
        <v>0</v>
      </c>
      <c r="G530" s="5">
        <f t="shared" si="89"/>
        <v>0</v>
      </c>
      <c r="H530" s="5">
        <f t="shared" si="90"/>
        <v>0</v>
      </c>
      <c r="I530" s="5">
        <f t="shared" si="91"/>
        <v>0</v>
      </c>
      <c r="J530" s="5">
        <f t="shared" si="92"/>
        <v>0</v>
      </c>
      <c r="K530" s="5">
        <f t="shared" si="93"/>
        <v>0</v>
      </c>
      <c r="L530" s="5">
        <f t="shared" si="94"/>
        <v>0</v>
      </c>
      <c r="M530" s="86">
        <f t="shared" si="95"/>
        <v>0</v>
      </c>
      <c r="N530" s="86">
        <f t="shared" si="96"/>
        <v>0</v>
      </c>
      <c r="O530" s="86">
        <f t="shared" si="97"/>
        <v>0</v>
      </c>
      <c r="P530" s="86">
        <f t="shared" si="98"/>
        <v>0</v>
      </c>
      <c r="Q530" s="87" t="s">
        <v>183</v>
      </c>
    </row>
    <row r="531" spans="1:17" x14ac:dyDescent="0.35">
      <c r="A531" s="14">
        <v>2515</v>
      </c>
      <c r="B531" s="2">
        <v>116.9</v>
      </c>
      <c r="C531" s="2">
        <v>36.6</v>
      </c>
      <c r="D531" s="2" t="s">
        <v>142</v>
      </c>
      <c r="E531" s="11"/>
      <c r="F531" s="5">
        <f t="shared" si="88"/>
        <v>0</v>
      </c>
      <c r="G531" s="5">
        <f t="shared" si="89"/>
        <v>0</v>
      </c>
      <c r="H531" s="5">
        <f t="shared" si="90"/>
        <v>0</v>
      </c>
      <c r="I531" s="5">
        <f t="shared" si="91"/>
        <v>0</v>
      </c>
      <c r="J531" s="5">
        <f t="shared" si="92"/>
        <v>0</v>
      </c>
      <c r="K531" s="5">
        <f t="shared" si="93"/>
        <v>0</v>
      </c>
      <c r="L531" s="5">
        <f t="shared" si="94"/>
        <v>0</v>
      </c>
      <c r="M531" s="86">
        <f t="shared" si="95"/>
        <v>0</v>
      </c>
      <c r="N531" s="86">
        <f t="shared" si="96"/>
        <v>0</v>
      </c>
      <c r="O531" s="86">
        <f t="shared" si="97"/>
        <v>0</v>
      </c>
      <c r="P531" s="86">
        <f t="shared" si="98"/>
        <v>0</v>
      </c>
      <c r="Q531" s="87" t="s">
        <v>183</v>
      </c>
    </row>
    <row r="532" spans="1:17" x14ac:dyDescent="0.35">
      <c r="A532" s="14">
        <v>2516</v>
      </c>
      <c r="B532" s="2">
        <v>70.8</v>
      </c>
      <c r="C532" s="2"/>
      <c r="D532" s="2" t="s">
        <v>104</v>
      </c>
      <c r="E532" s="11"/>
      <c r="F532" s="5">
        <f t="shared" si="88"/>
        <v>0</v>
      </c>
      <c r="G532" s="5">
        <f t="shared" si="89"/>
        <v>0</v>
      </c>
      <c r="H532" s="5">
        <f t="shared" si="90"/>
        <v>0</v>
      </c>
      <c r="I532" s="5">
        <f t="shared" si="91"/>
        <v>0</v>
      </c>
      <c r="J532" s="5">
        <f t="shared" si="92"/>
        <v>0</v>
      </c>
      <c r="K532" s="5">
        <f t="shared" si="93"/>
        <v>0</v>
      </c>
      <c r="L532" s="5">
        <f t="shared" si="94"/>
        <v>0</v>
      </c>
      <c r="M532" s="86">
        <f t="shared" si="95"/>
        <v>0</v>
      </c>
      <c r="N532" s="86">
        <f t="shared" si="96"/>
        <v>0</v>
      </c>
      <c r="O532" s="86">
        <f t="shared" si="97"/>
        <v>0</v>
      </c>
      <c r="P532" s="86">
        <f t="shared" si="98"/>
        <v>0</v>
      </c>
      <c r="Q532" s="2" t="s">
        <v>92</v>
      </c>
    </row>
    <row r="533" spans="1:17" x14ac:dyDescent="0.35">
      <c r="A533" s="14">
        <v>2517</v>
      </c>
      <c r="B533" s="2">
        <v>70.8</v>
      </c>
      <c r="C533" s="2"/>
      <c r="D533" s="2" t="s">
        <v>104</v>
      </c>
      <c r="E533" s="11"/>
      <c r="F533" s="5">
        <f t="shared" si="88"/>
        <v>0</v>
      </c>
      <c r="G533" s="5">
        <f t="shared" si="89"/>
        <v>0</v>
      </c>
      <c r="H533" s="5">
        <f t="shared" si="90"/>
        <v>0</v>
      </c>
      <c r="I533" s="5">
        <f t="shared" si="91"/>
        <v>0</v>
      </c>
      <c r="J533" s="5">
        <f t="shared" si="92"/>
        <v>0</v>
      </c>
      <c r="K533" s="5">
        <f t="shared" si="93"/>
        <v>0</v>
      </c>
      <c r="L533" s="5">
        <f t="shared" si="94"/>
        <v>0</v>
      </c>
      <c r="M533" s="86">
        <f t="shared" si="95"/>
        <v>0</v>
      </c>
      <c r="N533" s="86">
        <f t="shared" si="96"/>
        <v>0</v>
      </c>
      <c r="O533" s="86">
        <f t="shared" si="97"/>
        <v>0</v>
      </c>
      <c r="P533" s="86">
        <f t="shared" si="98"/>
        <v>0</v>
      </c>
      <c r="Q533" s="2" t="s">
        <v>92</v>
      </c>
    </row>
    <row r="534" spans="1:17" x14ac:dyDescent="0.35">
      <c r="A534" s="14">
        <v>2518</v>
      </c>
      <c r="B534" s="2">
        <v>70.8</v>
      </c>
      <c r="C534" s="2"/>
      <c r="D534" s="2" t="s">
        <v>104</v>
      </c>
      <c r="E534" s="11"/>
      <c r="F534" s="5">
        <f t="shared" si="88"/>
        <v>0</v>
      </c>
      <c r="G534" s="5">
        <f t="shared" si="89"/>
        <v>0</v>
      </c>
      <c r="H534" s="5">
        <f t="shared" si="90"/>
        <v>0</v>
      </c>
      <c r="I534" s="5">
        <f t="shared" si="91"/>
        <v>0</v>
      </c>
      <c r="J534" s="5">
        <f t="shared" si="92"/>
        <v>0</v>
      </c>
      <c r="K534" s="5">
        <f t="shared" si="93"/>
        <v>0</v>
      </c>
      <c r="L534" s="5">
        <f t="shared" si="94"/>
        <v>0</v>
      </c>
      <c r="M534" s="86">
        <f t="shared" si="95"/>
        <v>0</v>
      </c>
      <c r="N534" s="86">
        <f t="shared" si="96"/>
        <v>0</v>
      </c>
      <c r="O534" s="86">
        <f t="shared" si="97"/>
        <v>0</v>
      </c>
      <c r="P534" s="86">
        <f t="shared" si="98"/>
        <v>0</v>
      </c>
      <c r="Q534" s="2" t="s">
        <v>92</v>
      </c>
    </row>
    <row r="535" spans="1:17" x14ac:dyDescent="0.35">
      <c r="A535" s="14">
        <v>2519</v>
      </c>
      <c r="B535" s="2">
        <v>46.5</v>
      </c>
      <c r="C535" s="2"/>
      <c r="D535" s="2" t="s">
        <v>105</v>
      </c>
      <c r="E535" s="11"/>
      <c r="F535" s="5">
        <f t="shared" si="88"/>
        <v>0</v>
      </c>
      <c r="G535" s="5">
        <f t="shared" si="89"/>
        <v>0</v>
      </c>
      <c r="H535" s="5">
        <f t="shared" si="90"/>
        <v>0</v>
      </c>
      <c r="I535" s="5">
        <f t="shared" si="91"/>
        <v>0</v>
      </c>
      <c r="J535" s="5">
        <f t="shared" si="92"/>
        <v>0</v>
      </c>
      <c r="K535" s="5">
        <f t="shared" si="93"/>
        <v>0</v>
      </c>
      <c r="L535" s="5">
        <f t="shared" si="94"/>
        <v>0</v>
      </c>
      <c r="M535" s="86">
        <f t="shared" si="95"/>
        <v>0</v>
      </c>
      <c r="N535" s="86">
        <f t="shared" si="96"/>
        <v>0</v>
      </c>
      <c r="O535" s="86">
        <f t="shared" si="97"/>
        <v>0</v>
      </c>
      <c r="P535" s="86">
        <f t="shared" si="98"/>
        <v>0</v>
      </c>
      <c r="Q535" s="2" t="s">
        <v>150</v>
      </c>
    </row>
    <row r="536" spans="1:17" x14ac:dyDescent="0.35">
      <c r="A536" s="14">
        <v>2520</v>
      </c>
      <c r="B536" s="2">
        <v>30.3</v>
      </c>
      <c r="C536" s="2"/>
      <c r="D536" s="2" t="s">
        <v>106</v>
      </c>
      <c r="E536" s="11"/>
      <c r="F536" s="5">
        <f t="shared" si="88"/>
        <v>0</v>
      </c>
      <c r="G536" s="5">
        <f t="shared" si="89"/>
        <v>0</v>
      </c>
      <c r="H536" s="5">
        <f t="shared" si="90"/>
        <v>0</v>
      </c>
      <c r="I536" s="5">
        <f t="shared" si="91"/>
        <v>0</v>
      </c>
      <c r="J536" s="5">
        <f t="shared" si="92"/>
        <v>0</v>
      </c>
      <c r="K536" s="5">
        <f t="shared" si="93"/>
        <v>0</v>
      </c>
      <c r="L536" s="5">
        <f t="shared" si="94"/>
        <v>0</v>
      </c>
      <c r="M536" s="86">
        <f t="shared" si="95"/>
        <v>0</v>
      </c>
      <c r="N536" s="86">
        <f t="shared" si="96"/>
        <v>0</v>
      </c>
      <c r="O536" s="86">
        <f t="shared" si="97"/>
        <v>0</v>
      </c>
      <c r="P536" s="86">
        <f t="shared" si="98"/>
        <v>0</v>
      </c>
      <c r="Q536" s="2" t="s">
        <v>149</v>
      </c>
    </row>
    <row r="537" spans="1:17" x14ac:dyDescent="0.35">
      <c r="A537" s="14">
        <v>2521</v>
      </c>
      <c r="B537" s="2">
        <v>66</v>
      </c>
      <c r="C537" s="2"/>
      <c r="D537" s="2" t="s">
        <v>107</v>
      </c>
      <c r="E537" s="11"/>
      <c r="F537" s="5">
        <f t="shared" si="88"/>
        <v>0</v>
      </c>
      <c r="G537" s="5">
        <f t="shared" si="89"/>
        <v>0</v>
      </c>
      <c r="H537" s="5">
        <f t="shared" si="90"/>
        <v>0</v>
      </c>
      <c r="I537" s="5">
        <f t="shared" si="91"/>
        <v>0</v>
      </c>
      <c r="J537" s="5">
        <f t="shared" si="92"/>
        <v>0</v>
      </c>
      <c r="K537" s="5">
        <f t="shared" si="93"/>
        <v>0</v>
      </c>
      <c r="L537" s="5">
        <f t="shared" si="94"/>
        <v>0</v>
      </c>
      <c r="M537" s="86">
        <f t="shared" si="95"/>
        <v>0</v>
      </c>
      <c r="N537" s="86">
        <f t="shared" si="96"/>
        <v>0</v>
      </c>
      <c r="O537" s="86">
        <f t="shared" si="97"/>
        <v>0</v>
      </c>
      <c r="P537" s="86">
        <f t="shared" si="98"/>
        <v>0</v>
      </c>
      <c r="Q537" s="2" t="s">
        <v>151</v>
      </c>
    </row>
    <row r="538" spans="1:17" x14ac:dyDescent="0.35">
      <c r="A538" s="14">
        <v>2522</v>
      </c>
      <c r="B538" s="2">
        <v>70.8</v>
      </c>
      <c r="C538" s="2"/>
      <c r="D538" s="2" t="s">
        <v>104</v>
      </c>
      <c r="E538" s="11"/>
      <c r="F538" s="5">
        <f t="shared" si="88"/>
        <v>0</v>
      </c>
      <c r="G538" s="5">
        <f t="shared" si="89"/>
        <v>0</v>
      </c>
      <c r="H538" s="5">
        <f t="shared" si="90"/>
        <v>0</v>
      </c>
      <c r="I538" s="5">
        <f t="shared" si="91"/>
        <v>0</v>
      </c>
      <c r="J538" s="5">
        <f t="shared" si="92"/>
        <v>0</v>
      </c>
      <c r="K538" s="5">
        <f t="shared" si="93"/>
        <v>0</v>
      </c>
      <c r="L538" s="5">
        <f t="shared" si="94"/>
        <v>0</v>
      </c>
      <c r="M538" s="86">
        <f t="shared" si="95"/>
        <v>0</v>
      </c>
      <c r="N538" s="86">
        <f t="shared" si="96"/>
        <v>0</v>
      </c>
      <c r="O538" s="86">
        <f t="shared" si="97"/>
        <v>0</v>
      </c>
      <c r="P538" s="86">
        <f t="shared" si="98"/>
        <v>0</v>
      </c>
      <c r="Q538" s="2" t="s">
        <v>92</v>
      </c>
    </row>
    <row r="539" spans="1:17" x14ac:dyDescent="0.35">
      <c r="A539" s="14">
        <v>2523</v>
      </c>
      <c r="B539" s="2">
        <v>70.8</v>
      </c>
      <c r="C539" s="2"/>
      <c r="D539" s="2" t="s">
        <v>104</v>
      </c>
      <c r="E539" s="11"/>
      <c r="F539" s="5">
        <f t="shared" si="88"/>
        <v>0</v>
      </c>
      <c r="G539" s="5">
        <f t="shared" si="89"/>
        <v>0</v>
      </c>
      <c r="H539" s="5">
        <f t="shared" si="90"/>
        <v>0</v>
      </c>
      <c r="I539" s="5">
        <f t="shared" si="91"/>
        <v>0</v>
      </c>
      <c r="J539" s="5">
        <f t="shared" si="92"/>
        <v>0</v>
      </c>
      <c r="K539" s="5">
        <f t="shared" si="93"/>
        <v>0</v>
      </c>
      <c r="L539" s="5">
        <f t="shared" si="94"/>
        <v>0</v>
      </c>
      <c r="M539" s="86">
        <f t="shared" si="95"/>
        <v>0</v>
      </c>
      <c r="N539" s="86">
        <f t="shared" si="96"/>
        <v>0</v>
      </c>
      <c r="O539" s="86">
        <f t="shared" si="97"/>
        <v>0</v>
      </c>
      <c r="P539" s="86">
        <f t="shared" si="98"/>
        <v>0</v>
      </c>
      <c r="Q539" s="2" t="s">
        <v>92</v>
      </c>
    </row>
    <row r="540" spans="1:17" x14ac:dyDescent="0.35">
      <c r="A540" s="14">
        <v>2524</v>
      </c>
      <c r="B540" s="2">
        <v>70.8</v>
      </c>
      <c r="C540" s="2"/>
      <c r="D540" s="2" t="s">
        <v>104</v>
      </c>
      <c r="E540" s="11"/>
      <c r="F540" s="5">
        <f t="shared" si="88"/>
        <v>0</v>
      </c>
      <c r="G540" s="5">
        <f t="shared" si="89"/>
        <v>0</v>
      </c>
      <c r="H540" s="5">
        <f t="shared" si="90"/>
        <v>0</v>
      </c>
      <c r="I540" s="5">
        <f t="shared" si="91"/>
        <v>0</v>
      </c>
      <c r="J540" s="5">
        <f t="shared" si="92"/>
        <v>0</v>
      </c>
      <c r="K540" s="5">
        <f t="shared" si="93"/>
        <v>0</v>
      </c>
      <c r="L540" s="5">
        <f t="shared" si="94"/>
        <v>0</v>
      </c>
      <c r="M540" s="86">
        <f t="shared" si="95"/>
        <v>0</v>
      </c>
      <c r="N540" s="86">
        <f t="shared" si="96"/>
        <v>0</v>
      </c>
      <c r="O540" s="86">
        <f t="shared" si="97"/>
        <v>0</v>
      </c>
      <c r="P540" s="86">
        <f t="shared" si="98"/>
        <v>0</v>
      </c>
      <c r="Q540" s="2" t="s">
        <v>92</v>
      </c>
    </row>
    <row r="541" spans="1:17" x14ac:dyDescent="0.35">
      <c r="A541" s="14">
        <v>2525</v>
      </c>
      <c r="B541" s="2">
        <v>70.599999999999994</v>
      </c>
      <c r="C541" s="2"/>
      <c r="D541" s="2" t="s">
        <v>104</v>
      </c>
      <c r="E541" s="11"/>
      <c r="F541" s="5">
        <f t="shared" si="88"/>
        <v>0</v>
      </c>
      <c r="G541" s="5">
        <f t="shared" si="89"/>
        <v>0</v>
      </c>
      <c r="H541" s="5">
        <f t="shared" si="90"/>
        <v>0</v>
      </c>
      <c r="I541" s="5">
        <f t="shared" si="91"/>
        <v>0</v>
      </c>
      <c r="J541" s="5">
        <f t="shared" si="92"/>
        <v>0</v>
      </c>
      <c r="K541" s="5">
        <f t="shared" si="93"/>
        <v>0</v>
      </c>
      <c r="L541" s="5">
        <f t="shared" si="94"/>
        <v>0</v>
      </c>
      <c r="M541" s="86">
        <f t="shared" si="95"/>
        <v>0</v>
      </c>
      <c r="N541" s="86">
        <f t="shared" si="96"/>
        <v>0</v>
      </c>
      <c r="O541" s="86">
        <f t="shared" si="97"/>
        <v>0</v>
      </c>
      <c r="P541" s="86">
        <f t="shared" si="98"/>
        <v>0</v>
      </c>
      <c r="Q541" s="2" t="s">
        <v>92</v>
      </c>
    </row>
    <row r="542" spans="1:17" x14ac:dyDescent="0.35">
      <c r="A542" s="14">
        <v>2526</v>
      </c>
      <c r="B542" s="2">
        <v>70.8</v>
      </c>
      <c r="C542" s="2"/>
      <c r="D542" s="2" t="s">
        <v>104</v>
      </c>
      <c r="E542" s="11"/>
      <c r="F542" s="5">
        <f t="shared" si="88"/>
        <v>0</v>
      </c>
      <c r="G542" s="5">
        <f t="shared" si="89"/>
        <v>0</v>
      </c>
      <c r="H542" s="5">
        <f t="shared" si="90"/>
        <v>0</v>
      </c>
      <c r="I542" s="5">
        <f t="shared" si="91"/>
        <v>0</v>
      </c>
      <c r="J542" s="5">
        <f t="shared" si="92"/>
        <v>0</v>
      </c>
      <c r="K542" s="5">
        <f t="shared" si="93"/>
        <v>0</v>
      </c>
      <c r="L542" s="5">
        <f t="shared" si="94"/>
        <v>0</v>
      </c>
      <c r="M542" s="86">
        <f t="shared" si="95"/>
        <v>0</v>
      </c>
      <c r="N542" s="86">
        <f t="shared" si="96"/>
        <v>0</v>
      </c>
      <c r="O542" s="86">
        <f t="shared" si="97"/>
        <v>0</v>
      </c>
      <c r="P542" s="86">
        <f t="shared" si="98"/>
        <v>0</v>
      </c>
      <c r="Q542" s="2" t="s">
        <v>92</v>
      </c>
    </row>
    <row r="543" spans="1:17" x14ac:dyDescent="0.35">
      <c r="A543" s="14">
        <v>2601</v>
      </c>
      <c r="B543" s="2">
        <v>102.7</v>
      </c>
      <c r="C543" s="2"/>
      <c r="D543" s="2" t="s">
        <v>96</v>
      </c>
      <c r="E543" s="11"/>
      <c r="F543" s="5">
        <f t="shared" si="88"/>
        <v>0</v>
      </c>
      <c r="G543" s="5">
        <f t="shared" si="89"/>
        <v>0</v>
      </c>
      <c r="H543" s="5">
        <f t="shared" si="90"/>
        <v>0</v>
      </c>
      <c r="I543" s="5">
        <f t="shared" si="91"/>
        <v>0</v>
      </c>
      <c r="J543" s="5">
        <f t="shared" si="92"/>
        <v>0</v>
      </c>
      <c r="K543" s="5">
        <f t="shared" si="93"/>
        <v>0</v>
      </c>
      <c r="L543" s="5">
        <f t="shared" si="94"/>
        <v>0</v>
      </c>
      <c r="M543" s="86">
        <f t="shared" si="95"/>
        <v>0</v>
      </c>
      <c r="N543" s="86">
        <f t="shared" si="96"/>
        <v>0</v>
      </c>
      <c r="O543" s="86">
        <f t="shared" si="97"/>
        <v>0</v>
      </c>
      <c r="P543" s="86">
        <f t="shared" si="98"/>
        <v>0</v>
      </c>
      <c r="Q543" s="2" t="s">
        <v>93</v>
      </c>
    </row>
    <row r="544" spans="1:17" x14ac:dyDescent="0.35">
      <c r="A544" s="14">
        <v>2602</v>
      </c>
      <c r="B544" s="2">
        <v>31.9</v>
      </c>
      <c r="C544" s="2"/>
      <c r="D544" s="2" t="s">
        <v>97</v>
      </c>
      <c r="E544" s="11"/>
      <c r="F544" s="5">
        <f t="shared" si="88"/>
        <v>0</v>
      </c>
      <c r="G544" s="5">
        <f t="shared" si="89"/>
        <v>0</v>
      </c>
      <c r="H544" s="5">
        <f t="shared" si="90"/>
        <v>0</v>
      </c>
      <c r="I544" s="5">
        <f t="shared" si="91"/>
        <v>0</v>
      </c>
      <c r="J544" s="5">
        <f t="shared" si="92"/>
        <v>0</v>
      </c>
      <c r="K544" s="5">
        <f t="shared" si="93"/>
        <v>0</v>
      </c>
      <c r="L544" s="5">
        <f t="shared" si="94"/>
        <v>0</v>
      </c>
      <c r="M544" s="86">
        <f t="shared" si="95"/>
        <v>0</v>
      </c>
      <c r="N544" s="86">
        <f t="shared" si="96"/>
        <v>0</v>
      </c>
      <c r="O544" s="86">
        <f t="shared" si="97"/>
        <v>0</v>
      </c>
      <c r="P544" s="86">
        <f t="shared" si="98"/>
        <v>0</v>
      </c>
      <c r="Q544" s="2" t="s">
        <v>149</v>
      </c>
    </row>
    <row r="545" spans="1:17" x14ac:dyDescent="0.35">
      <c r="A545" s="14">
        <v>2603</v>
      </c>
      <c r="B545" s="2">
        <v>31.9</v>
      </c>
      <c r="C545" s="2"/>
      <c r="D545" s="2" t="s">
        <v>97</v>
      </c>
      <c r="E545" s="11"/>
      <c r="F545" s="5">
        <f t="shared" si="88"/>
        <v>0</v>
      </c>
      <c r="G545" s="5">
        <f t="shared" si="89"/>
        <v>0</v>
      </c>
      <c r="H545" s="5">
        <f t="shared" si="90"/>
        <v>0</v>
      </c>
      <c r="I545" s="5">
        <f t="shared" si="91"/>
        <v>0</v>
      </c>
      <c r="J545" s="5">
        <f t="shared" si="92"/>
        <v>0</v>
      </c>
      <c r="K545" s="5">
        <f t="shared" si="93"/>
        <v>0</v>
      </c>
      <c r="L545" s="5">
        <f t="shared" si="94"/>
        <v>0</v>
      </c>
      <c r="M545" s="86">
        <f t="shared" si="95"/>
        <v>0</v>
      </c>
      <c r="N545" s="86">
        <f t="shared" si="96"/>
        <v>0</v>
      </c>
      <c r="O545" s="86">
        <f t="shared" si="97"/>
        <v>0</v>
      </c>
      <c r="P545" s="86">
        <f t="shared" si="98"/>
        <v>0</v>
      </c>
      <c r="Q545" s="2" t="s">
        <v>149</v>
      </c>
    </row>
    <row r="546" spans="1:17" x14ac:dyDescent="0.35">
      <c r="A546" s="14">
        <v>2604</v>
      </c>
      <c r="B546" s="2">
        <v>36.6</v>
      </c>
      <c r="C546" s="2"/>
      <c r="D546" s="2" t="s">
        <v>98</v>
      </c>
      <c r="E546" s="11"/>
      <c r="F546" s="5">
        <f t="shared" si="88"/>
        <v>0</v>
      </c>
      <c r="G546" s="5">
        <f t="shared" si="89"/>
        <v>0</v>
      </c>
      <c r="H546" s="5">
        <f t="shared" si="90"/>
        <v>0</v>
      </c>
      <c r="I546" s="5">
        <f t="shared" si="91"/>
        <v>0</v>
      </c>
      <c r="J546" s="5">
        <f t="shared" si="92"/>
        <v>0</v>
      </c>
      <c r="K546" s="5">
        <f t="shared" si="93"/>
        <v>0</v>
      </c>
      <c r="L546" s="5">
        <f t="shared" si="94"/>
        <v>0</v>
      </c>
      <c r="M546" s="86">
        <f t="shared" si="95"/>
        <v>0</v>
      </c>
      <c r="N546" s="86">
        <f t="shared" si="96"/>
        <v>0</v>
      </c>
      <c r="O546" s="86">
        <f t="shared" si="97"/>
        <v>0</v>
      </c>
      <c r="P546" s="86">
        <f t="shared" si="98"/>
        <v>0</v>
      </c>
      <c r="Q546" s="2" t="s">
        <v>149</v>
      </c>
    </row>
    <row r="547" spans="1:17" x14ac:dyDescent="0.35">
      <c r="A547" s="14">
        <v>2605</v>
      </c>
      <c r="B547" s="2">
        <v>107.2</v>
      </c>
      <c r="C547" s="2"/>
      <c r="D547" s="2" t="s">
        <v>99</v>
      </c>
      <c r="E547" s="11"/>
      <c r="F547" s="5">
        <f t="shared" si="88"/>
        <v>0</v>
      </c>
      <c r="G547" s="5">
        <f t="shared" si="89"/>
        <v>0</v>
      </c>
      <c r="H547" s="5">
        <f t="shared" si="90"/>
        <v>0</v>
      </c>
      <c r="I547" s="5">
        <f t="shared" si="91"/>
        <v>0</v>
      </c>
      <c r="J547" s="5">
        <f t="shared" si="92"/>
        <v>0</v>
      </c>
      <c r="K547" s="5">
        <f t="shared" si="93"/>
        <v>0</v>
      </c>
      <c r="L547" s="5">
        <f t="shared" si="94"/>
        <v>0</v>
      </c>
      <c r="M547" s="86">
        <f t="shared" si="95"/>
        <v>0</v>
      </c>
      <c r="N547" s="86">
        <f t="shared" si="96"/>
        <v>0</v>
      </c>
      <c r="O547" s="86">
        <f t="shared" si="97"/>
        <v>0</v>
      </c>
      <c r="P547" s="86">
        <f t="shared" si="98"/>
        <v>0</v>
      </c>
      <c r="Q547" s="2" t="s">
        <v>93</v>
      </c>
    </row>
    <row r="548" spans="1:17" x14ac:dyDescent="0.35">
      <c r="A548" s="14">
        <v>2606</v>
      </c>
      <c r="B548" s="2">
        <v>48.6</v>
      </c>
      <c r="C548" s="2"/>
      <c r="D548" s="2" t="s">
        <v>100</v>
      </c>
      <c r="E548" s="11"/>
      <c r="F548" s="5">
        <f t="shared" si="88"/>
        <v>0</v>
      </c>
      <c r="G548" s="5">
        <f t="shared" si="89"/>
        <v>0</v>
      </c>
      <c r="H548" s="5">
        <f t="shared" si="90"/>
        <v>0</v>
      </c>
      <c r="I548" s="5">
        <f t="shared" si="91"/>
        <v>0</v>
      </c>
      <c r="J548" s="5">
        <f t="shared" si="92"/>
        <v>0</v>
      </c>
      <c r="K548" s="5">
        <f t="shared" si="93"/>
        <v>0</v>
      </c>
      <c r="L548" s="5">
        <f t="shared" si="94"/>
        <v>0</v>
      </c>
      <c r="M548" s="86">
        <f t="shared" si="95"/>
        <v>0</v>
      </c>
      <c r="N548" s="86">
        <f t="shared" si="96"/>
        <v>0</v>
      </c>
      <c r="O548" s="86">
        <f t="shared" si="97"/>
        <v>0</v>
      </c>
      <c r="P548" s="86">
        <f t="shared" si="98"/>
        <v>0</v>
      </c>
      <c r="Q548" s="2" t="s">
        <v>150</v>
      </c>
    </row>
    <row r="549" spans="1:17" x14ac:dyDescent="0.35">
      <c r="A549" s="14">
        <v>2607</v>
      </c>
      <c r="B549" s="2">
        <v>73.8</v>
      </c>
      <c r="C549" s="2"/>
      <c r="D549" s="2" t="s">
        <v>101</v>
      </c>
      <c r="E549" s="11"/>
      <c r="F549" s="5">
        <f t="shared" si="88"/>
        <v>0</v>
      </c>
      <c r="G549" s="5">
        <f t="shared" si="89"/>
        <v>0</v>
      </c>
      <c r="H549" s="5">
        <f t="shared" si="90"/>
        <v>0</v>
      </c>
      <c r="I549" s="5">
        <f t="shared" si="91"/>
        <v>0</v>
      </c>
      <c r="J549" s="5">
        <f t="shared" si="92"/>
        <v>0</v>
      </c>
      <c r="K549" s="5">
        <f t="shared" si="93"/>
        <v>0</v>
      </c>
      <c r="L549" s="5">
        <f t="shared" si="94"/>
        <v>0</v>
      </c>
      <c r="M549" s="86">
        <f t="shared" si="95"/>
        <v>0</v>
      </c>
      <c r="N549" s="86">
        <f t="shared" si="96"/>
        <v>0</v>
      </c>
      <c r="O549" s="86">
        <f t="shared" si="97"/>
        <v>0</v>
      </c>
      <c r="P549" s="86">
        <f t="shared" si="98"/>
        <v>0</v>
      </c>
      <c r="Q549" s="2" t="s">
        <v>92</v>
      </c>
    </row>
    <row r="550" spans="1:17" x14ac:dyDescent="0.35">
      <c r="A550" s="14">
        <v>2608</v>
      </c>
      <c r="B550" s="2">
        <v>73.8</v>
      </c>
      <c r="C550" s="2"/>
      <c r="D550" s="2" t="s">
        <v>101</v>
      </c>
      <c r="E550" s="11"/>
      <c r="F550" s="5">
        <f t="shared" si="88"/>
        <v>0</v>
      </c>
      <c r="G550" s="5">
        <f t="shared" si="89"/>
        <v>0</v>
      </c>
      <c r="H550" s="5">
        <f t="shared" si="90"/>
        <v>0</v>
      </c>
      <c r="I550" s="5">
        <f t="shared" si="91"/>
        <v>0</v>
      </c>
      <c r="J550" s="5">
        <f t="shared" si="92"/>
        <v>0</v>
      </c>
      <c r="K550" s="5">
        <f t="shared" si="93"/>
        <v>0</v>
      </c>
      <c r="L550" s="5">
        <f t="shared" si="94"/>
        <v>0</v>
      </c>
      <c r="M550" s="86">
        <f t="shared" si="95"/>
        <v>0</v>
      </c>
      <c r="N550" s="86">
        <f t="shared" si="96"/>
        <v>0</v>
      </c>
      <c r="O550" s="86">
        <f t="shared" si="97"/>
        <v>0</v>
      </c>
      <c r="P550" s="86">
        <f t="shared" si="98"/>
        <v>0</v>
      </c>
      <c r="Q550" s="2" t="s">
        <v>92</v>
      </c>
    </row>
    <row r="551" spans="1:17" x14ac:dyDescent="0.35">
      <c r="A551" s="14">
        <v>2609</v>
      </c>
      <c r="B551" s="2">
        <v>73.8</v>
      </c>
      <c r="C551" s="2"/>
      <c r="D551" s="2" t="s">
        <v>101</v>
      </c>
      <c r="E551" s="11"/>
      <c r="F551" s="5">
        <f t="shared" si="88"/>
        <v>0</v>
      </c>
      <c r="G551" s="5">
        <f t="shared" si="89"/>
        <v>0</v>
      </c>
      <c r="H551" s="5">
        <f t="shared" si="90"/>
        <v>0</v>
      </c>
      <c r="I551" s="5">
        <f t="shared" si="91"/>
        <v>0</v>
      </c>
      <c r="J551" s="5">
        <f t="shared" si="92"/>
        <v>0</v>
      </c>
      <c r="K551" s="5">
        <f t="shared" si="93"/>
        <v>0</v>
      </c>
      <c r="L551" s="5">
        <f t="shared" si="94"/>
        <v>0</v>
      </c>
      <c r="M551" s="86">
        <f t="shared" si="95"/>
        <v>0</v>
      </c>
      <c r="N551" s="86">
        <f t="shared" si="96"/>
        <v>0</v>
      </c>
      <c r="O551" s="86">
        <f t="shared" si="97"/>
        <v>0</v>
      </c>
      <c r="P551" s="86">
        <f t="shared" si="98"/>
        <v>0</v>
      </c>
      <c r="Q551" s="2" t="s">
        <v>92</v>
      </c>
    </row>
    <row r="552" spans="1:17" x14ac:dyDescent="0.35">
      <c r="A552" s="14">
        <v>2610</v>
      </c>
      <c r="B552" s="2">
        <v>67.7</v>
      </c>
      <c r="C552" s="2"/>
      <c r="D552" s="2" t="s">
        <v>102</v>
      </c>
      <c r="E552" s="11"/>
      <c r="F552" s="5">
        <f t="shared" si="88"/>
        <v>0</v>
      </c>
      <c r="G552" s="5">
        <f t="shared" si="89"/>
        <v>0</v>
      </c>
      <c r="H552" s="5">
        <f t="shared" si="90"/>
        <v>0</v>
      </c>
      <c r="I552" s="5">
        <f t="shared" si="91"/>
        <v>0</v>
      </c>
      <c r="J552" s="5">
        <f t="shared" si="92"/>
        <v>0</v>
      </c>
      <c r="K552" s="5">
        <f t="shared" si="93"/>
        <v>0</v>
      </c>
      <c r="L552" s="5">
        <f t="shared" si="94"/>
        <v>0</v>
      </c>
      <c r="M552" s="86">
        <f t="shared" si="95"/>
        <v>0</v>
      </c>
      <c r="N552" s="86">
        <f t="shared" si="96"/>
        <v>0</v>
      </c>
      <c r="O552" s="86">
        <f t="shared" si="97"/>
        <v>0</v>
      </c>
      <c r="P552" s="86">
        <f t="shared" si="98"/>
        <v>0</v>
      </c>
      <c r="Q552" s="2" t="s">
        <v>92</v>
      </c>
    </row>
    <row r="553" spans="1:17" x14ac:dyDescent="0.35">
      <c r="A553" s="14">
        <v>2611</v>
      </c>
      <c r="B553" s="2">
        <v>68</v>
      </c>
      <c r="C553" s="2"/>
      <c r="D553" s="2" t="s">
        <v>102</v>
      </c>
      <c r="E553" s="11"/>
      <c r="F553" s="5">
        <f t="shared" si="88"/>
        <v>0</v>
      </c>
      <c r="G553" s="5">
        <f t="shared" si="89"/>
        <v>0</v>
      </c>
      <c r="H553" s="5">
        <f t="shared" si="90"/>
        <v>0</v>
      </c>
      <c r="I553" s="5">
        <f t="shared" si="91"/>
        <v>0</v>
      </c>
      <c r="J553" s="5">
        <f t="shared" si="92"/>
        <v>0</v>
      </c>
      <c r="K553" s="5">
        <f t="shared" si="93"/>
        <v>0</v>
      </c>
      <c r="L553" s="5">
        <f t="shared" si="94"/>
        <v>0</v>
      </c>
      <c r="M553" s="86">
        <f t="shared" si="95"/>
        <v>0</v>
      </c>
      <c r="N553" s="86">
        <f t="shared" si="96"/>
        <v>0</v>
      </c>
      <c r="O553" s="86">
        <f t="shared" si="97"/>
        <v>0</v>
      </c>
      <c r="P553" s="86">
        <f t="shared" si="98"/>
        <v>0</v>
      </c>
      <c r="Q553" s="2" t="s">
        <v>92</v>
      </c>
    </row>
    <row r="554" spans="1:17" x14ac:dyDescent="0.35">
      <c r="A554" s="14">
        <v>2612</v>
      </c>
      <c r="B554" s="2">
        <v>52.2</v>
      </c>
      <c r="C554" s="2"/>
      <c r="D554" s="2" t="s">
        <v>111</v>
      </c>
      <c r="E554" s="11"/>
      <c r="F554" s="5">
        <f t="shared" si="88"/>
        <v>0</v>
      </c>
      <c r="G554" s="5">
        <f t="shared" si="89"/>
        <v>0</v>
      </c>
      <c r="H554" s="5">
        <f t="shared" si="90"/>
        <v>0</v>
      </c>
      <c r="I554" s="5">
        <f t="shared" si="91"/>
        <v>0</v>
      </c>
      <c r="J554" s="5">
        <f t="shared" si="92"/>
        <v>0</v>
      </c>
      <c r="K554" s="5">
        <f t="shared" si="93"/>
        <v>0</v>
      </c>
      <c r="L554" s="5">
        <f t="shared" si="94"/>
        <v>0</v>
      </c>
      <c r="M554" s="86">
        <f t="shared" si="95"/>
        <v>0</v>
      </c>
      <c r="N554" s="86">
        <f t="shared" si="96"/>
        <v>0</v>
      </c>
      <c r="O554" s="86">
        <f t="shared" si="97"/>
        <v>0</v>
      </c>
      <c r="P554" s="86">
        <f t="shared" si="98"/>
        <v>0</v>
      </c>
      <c r="Q554" s="2" t="s">
        <v>150</v>
      </c>
    </row>
    <row r="555" spans="1:17" x14ac:dyDescent="0.35">
      <c r="A555" s="14" t="s">
        <v>146</v>
      </c>
      <c r="B555" s="2">
        <v>88.2</v>
      </c>
      <c r="C555" s="2">
        <v>24.8</v>
      </c>
      <c r="D555" s="2" t="s">
        <v>144</v>
      </c>
      <c r="E555" s="11"/>
      <c r="F555" s="5">
        <f t="shared" si="88"/>
        <v>0</v>
      </c>
      <c r="G555" s="5">
        <f t="shared" si="89"/>
        <v>0</v>
      </c>
      <c r="H555" s="5">
        <f t="shared" si="90"/>
        <v>0</v>
      </c>
      <c r="I555" s="5">
        <f t="shared" si="91"/>
        <v>0</v>
      </c>
      <c r="J555" s="5">
        <f t="shared" si="92"/>
        <v>0</v>
      </c>
      <c r="K555" s="5">
        <f t="shared" si="93"/>
        <v>0</v>
      </c>
      <c r="L555" s="5">
        <f t="shared" si="94"/>
        <v>0</v>
      </c>
      <c r="M555" s="86">
        <f t="shared" si="95"/>
        <v>0</v>
      </c>
      <c r="N555" s="86">
        <f t="shared" si="96"/>
        <v>0</v>
      </c>
      <c r="O555" s="86">
        <f t="shared" si="97"/>
        <v>0</v>
      </c>
      <c r="P555" s="86">
        <f t="shared" si="98"/>
        <v>0</v>
      </c>
      <c r="Q555" s="87" t="s">
        <v>183</v>
      </c>
    </row>
    <row r="556" spans="1:17" x14ac:dyDescent="0.35">
      <c r="A556" s="14">
        <v>2615</v>
      </c>
      <c r="B556" s="2">
        <v>117.3</v>
      </c>
      <c r="C556" s="2">
        <v>23.2</v>
      </c>
      <c r="D556" s="2" t="s">
        <v>145</v>
      </c>
      <c r="E556" s="11"/>
      <c r="F556" s="5">
        <f t="shared" si="88"/>
        <v>0</v>
      </c>
      <c r="G556" s="5">
        <f t="shared" si="89"/>
        <v>0</v>
      </c>
      <c r="H556" s="5">
        <f t="shared" si="90"/>
        <v>0</v>
      </c>
      <c r="I556" s="5">
        <f t="shared" si="91"/>
        <v>0</v>
      </c>
      <c r="J556" s="5">
        <f t="shared" si="92"/>
        <v>0</v>
      </c>
      <c r="K556" s="5">
        <f t="shared" si="93"/>
        <v>0</v>
      </c>
      <c r="L556" s="5">
        <f t="shared" si="94"/>
        <v>0</v>
      </c>
      <c r="M556" s="86">
        <f t="shared" si="95"/>
        <v>0</v>
      </c>
      <c r="N556" s="86">
        <f t="shared" si="96"/>
        <v>0</v>
      </c>
      <c r="O556" s="86">
        <f t="shared" si="97"/>
        <v>0</v>
      </c>
      <c r="P556" s="86">
        <f t="shared" si="98"/>
        <v>0</v>
      </c>
      <c r="Q556" s="87" t="s">
        <v>183</v>
      </c>
    </row>
    <row r="557" spans="1:17" x14ac:dyDescent="0.35">
      <c r="A557" s="14">
        <v>2616</v>
      </c>
      <c r="B557" s="2">
        <v>50.9</v>
      </c>
      <c r="C557" s="2"/>
      <c r="D557" s="136" t="s">
        <v>284</v>
      </c>
      <c r="E557" s="11"/>
      <c r="F557" s="5">
        <f t="shared" si="88"/>
        <v>0</v>
      </c>
      <c r="G557" s="5">
        <f t="shared" si="89"/>
        <v>0</v>
      </c>
      <c r="H557" s="5">
        <f t="shared" si="90"/>
        <v>0</v>
      </c>
      <c r="I557" s="5">
        <f t="shared" si="91"/>
        <v>0</v>
      </c>
      <c r="J557" s="5">
        <f t="shared" si="92"/>
        <v>0</v>
      </c>
      <c r="K557" s="5">
        <f t="shared" si="93"/>
        <v>0</v>
      </c>
      <c r="L557" s="5">
        <f t="shared" si="94"/>
        <v>0</v>
      </c>
      <c r="M557" s="86">
        <f t="shared" si="95"/>
        <v>0</v>
      </c>
      <c r="N557" s="86">
        <f t="shared" si="96"/>
        <v>0</v>
      </c>
      <c r="O557" s="86">
        <f t="shared" si="97"/>
        <v>0</v>
      </c>
      <c r="P557" s="86">
        <f t="shared" si="98"/>
        <v>0</v>
      </c>
      <c r="Q557" s="2" t="s">
        <v>92</v>
      </c>
    </row>
    <row r="558" spans="1:17" x14ac:dyDescent="0.35">
      <c r="A558" s="14">
        <v>2617</v>
      </c>
      <c r="B558" s="2">
        <v>70.8</v>
      </c>
      <c r="C558" s="2"/>
      <c r="D558" s="2" t="s">
        <v>104</v>
      </c>
      <c r="E558" s="11"/>
      <c r="F558" s="5">
        <f t="shared" si="88"/>
        <v>0</v>
      </c>
      <c r="G558" s="5">
        <f t="shared" si="89"/>
        <v>0</v>
      </c>
      <c r="H558" s="5">
        <f t="shared" si="90"/>
        <v>0</v>
      </c>
      <c r="I558" s="5">
        <f t="shared" si="91"/>
        <v>0</v>
      </c>
      <c r="J558" s="5">
        <f t="shared" si="92"/>
        <v>0</v>
      </c>
      <c r="K558" s="5">
        <f t="shared" si="93"/>
        <v>0</v>
      </c>
      <c r="L558" s="5">
        <f t="shared" si="94"/>
        <v>0</v>
      </c>
      <c r="M558" s="86">
        <f t="shared" si="95"/>
        <v>0</v>
      </c>
      <c r="N558" s="86">
        <f t="shared" si="96"/>
        <v>0</v>
      </c>
      <c r="O558" s="86">
        <f t="shared" si="97"/>
        <v>0</v>
      </c>
      <c r="P558" s="86">
        <f t="shared" si="98"/>
        <v>0</v>
      </c>
      <c r="Q558" s="2" t="s">
        <v>92</v>
      </c>
    </row>
    <row r="559" spans="1:17" x14ac:dyDescent="0.35">
      <c r="A559" s="14">
        <v>2618</v>
      </c>
      <c r="B559" s="2">
        <v>70.8</v>
      </c>
      <c r="C559" s="2"/>
      <c r="D559" s="2" t="s">
        <v>104</v>
      </c>
      <c r="E559" s="11"/>
      <c r="F559" s="5">
        <f t="shared" si="88"/>
        <v>0</v>
      </c>
      <c r="G559" s="5">
        <f t="shared" si="89"/>
        <v>0</v>
      </c>
      <c r="H559" s="5">
        <f t="shared" si="90"/>
        <v>0</v>
      </c>
      <c r="I559" s="5">
        <f t="shared" si="91"/>
        <v>0</v>
      </c>
      <c r="J559" s="5">
        <f t="shared" si="92"/>
        <v>0</v>
      </c>
      <c r="K559" s="5">
        <f t="shared" si="93"/>
        <v>0</v>
      </c>
      <c r="L559" s="5">
        <f t="shared" si="94"/>
        <v>0</v>
      </c>
      <c r="M559" s="86">
        <f t="shared" si="95"/>
        <v>0</v>
      </c>
      <c r="N559" s="86">
        <f t="shared" si="96"/>
        <v>0</v>
      </c>
      <c r="O559" s="86">
        <f t="shared" si="97"/>
        <v>0</v>
      </c>
      <c r="P559" s="86">
        <f t="shared" si="98"/>
        <v>0</v>
      </c>
      <c r="Q559" s="2" t="s">
        <v>92</v>
      </c>
    </row>
    <row r="560" spans="1:17" x14ac:dyDescent="0.35">
      <c r="A560" s="14">
        <v>2619</v>
      </c>
      <c r="B560" s="2">
        <v>46.5</v>
      </c>
      <c r="C560" s="2"/>
      <c r="D560" s="2" t="s">
        <v>105</v>
      </c>
      <c r="E560" s="11"/>
      <c r="F560" s="5">
        <f t="shared" si="88"/>
        <v>0</v>
      </c>
      <c r="G560" s="5">
        <f t="shared" si="89"/>
        <v>0</v>
      </c>
      <c r="H560" s="5">
        <f t="shared" si="90"/>
        <v>0</v>
      </c>
      <c r="I560" s="5">
        <f t="shared" si="91"/>
        <v>0</v>
      </c>
      <c r="J560" s="5">
        <f t="shared" si="92"/>
        <v>0</v>
      </c>
      <c r="K560" s="5">
        <f t="shared" si="93"/>
        <v>0</v>
      </c>
      <c r="L560" s="5">
        <f t="shared" si="94"/>
        <v>0</v>
      </c>
      <c r="M560" s="86">
        <f t="shared" si="95"/>
        <v>0</v>
      </c>
      <c r="N560" s="86">
        <f t="shared" si="96"/>
        <v>0</v>
      </c>
      <c r="O560" s="86">
        <f t="shared" si="97"/>
        <v>0</v>
      </c>
      <c r="P560" s="86">
        <f t="shared" si="98"/>
        <v>0</v>
      </c>
      <c r="Q560" s="2" t="s">
        <v>150</v>
      </c>
    </row>
    <row r="561" spans="1:17" x14ac:dyDescent="0.35">
      <c r="A561" s="14">
        <v>2620</v>
      </c>
      <c r="B561" s="2">
        <v>30.3</v>
      </c>
      <c r="C561" s="2"/>
      <c r="D561" s="2" t="s">
        <v>106</v>
      </c>
      <c r="E561" s="11"/>
      <c r="F561" s="5">
        <f t="shared" si="88"/>
        <v>0</v>
      </c>
      <c r="G561" s="5">
        <f t="shared" si="89"/>
        <v>0</v>
      </c>
      <c r="H561" s="5">
        <f t="shared" si="90"/>
        <v>0</v>
      </c>
      <c r="I561" s="5">
        <f t="shared" si="91"/>
        <v>0</v>
      </c>
      <c r="J561" s="5">
        <f t="shared" si="92"/>
        <v>0</v>
      </c>
      <c r="K561" s="5">
        <f t="shared" si="93"/>
        <v>0</v>
      </c>
      <c r="L561" s="5">
        <f t="shared" si="94"/>
        <v>0</v>
      </c>
      <c r="M561" s="86">
        <f t="shared" si="95"/>
        <v>0</v>
      </c>
      <c r="N561" s="86">
        <f t="shared" si="96"/>
        <v>0</v>
      </c>
      <c r="O561" s="86">
        <f t="shared" si="97"/>
        <v>0</v>
      </c>
      <c r="P561" s="86">
        <f t="shared" si="98"/>
        <v>0</v>
      </c>
      <c r="Q561" s="2" t="s">
        <v>149</v>
      </c>
    </row>
    <row r="562" spans="1:17" x14ac:dyDescent="0.35">
      <c r="A562" s="14">
        <v>2621</v>
      </c>
      <c r="B562" s="2">
        <v>66</v>
      </c>
      <c r="C562" s="2"/>
      <c r="D562" s="2" t="s">
        <v>107</v>
      </c>
      <c r="E562" s="11"/>
      <c r="F562" s="5">
        <f t="shared" si="88"/>
        <v>0</v>
      </c>
      <c r="G562" s="5">
        <f t="shared" si="89"/>
        <v>0</v>
      </c>
      <c r="H562" s="5">
        <f t="shared" si="90"/>
        <v>0</v>
      </c>
      <c r="I562" s="5">
        <f t="shared" si="91"/>
        <v>0</v>
      </c>
      <c r="J562" s="5">
        <f t="shared" si="92"/>
        <v>0</v>
      </c>
      <c r="K562" s="5">
        <f t="shared" si="93"/>
        <v>0</v>
      </c>
      <c r="L562" s="5">
        <f t="shared" si="94"/>
        <v>0</v>
      </c>
      <c r="M562" s="86">
        <f t="shared" si="95"/>
        <v>0</v>
      </c>
      <c r="N562" s="86">
        <f t="shared" si="96"/>
        <v>0</v>
      </c>
      <c r="O562" s="86">
        <f t="shared" si="97"/>
        <v>0</v>
      </c>
      <c r="P562" s="86">
        <f t="shared" si="98"/>
        <v>0</v>
      </c>
      <c r="Q562" s="2" t="s">
        <v>151</v>
      </c>
    </row>
    <row r="563" spans="1:17" x14ac:dyDescent="0.35">
      <c r="A563" s="14">
        <v>2622</v>
      </c>
      <c r="B563" s="2">
        <v>70.8</v>
      </c>
      <c r="C563" s="2"/>
      <c r="D563" s="2" t="s">
        <v>104</v>
      </c>
      <c r="E563" s="11"/>
      <c r="F563" s="5">
        <f t="shared" si="88"/>
        <v>0</v>
      </c>
      <c r="G563" s="5">
        <f t="shared" si="89"/>
        <v>0</v>
      </c>
      <c r="H563" s="5">
        <f t="shared" si="90"/>
        <v>0</v>
      </c>
      <c r="I563" s="5">
        <f t="shared" si="91"/>
        <v>0</v>
      </c>
      <c r="J563" s="5">
        <f t="shared" si="92"/>
        <v>0</v>
      </c>
      <c r="K563" s="5">
        <f t="shared" si="93"/>
        <v>0</v>
      </c>
      <c r="L563" s="5">
        <f t="shared" si="94"/>
        <v>0</v>
      </c>
      <c r="M563" s="86">
        <f t="shared" si="95"/>
        <v>0</v>
      </c>
      <c r="N563" s="86">
        <f t="shared" si="96"/>
        <v>0</v>
      </c>
      <c r="O563" s="86">
        <f t="shared" si="97"/>
        <v>0</v>
      </c>
      <c r="P563" s="86">
        <f t="shared" si="98"/>
        <v>0</v>
      </c>
      <c r="Q563" s="2" t="s">
        <v>92</v>
      </c>
    </row>
    <row r="564" spans="1:17" x14ac:dyDescent="0.35">
      <c r="A564" s="14">
        <v>2623</v>
      </c>
      <c r="B564" s="2">
        <v>70.8</v>
      </c>
      <c r="C564" s="2"/>
      <c r="D564" s="2" t="s">
        <v>104</v>
      </c>
      <c r="E564" s="11"/>
      <c r="F564" s="5">
        <f t="shared" si="88"/>
        <v>0</v>
      </c>
      <c r="G564" s="5">
        <f t="shared" si="89"/>
        <v>0</v>
      </c>
      <c r="H564" s="5">
        <f t="shared" si="90"/>
        <v>0</v>
      </c>
      <c r="I564" s="5">
        <f t="shared" si="91"/>
        <v>0</v>
      </c>
      <c r="J564" s="5">
        <f t="shared" si="92"/>
        <v>0</v>
      </c>
      <c r="K564" s="5">
        <f t="shared" si="93"/>
        <v>0</v>
      </c>
      <c r="L564" s="5">
        <f t="shared" si="94"/>
        <v>0</v>
      </c>
      <c r="M564" s="86">
        <f t="shared" si="95"/>
        <v>0</v>
      </c>
      <c r="N564" s="86">
        <f t="shared" si="96"/>
        <v>0</v>
      </c>
      <c r="O564" s="86">
        <f t="shared" si="97"/>
        <v>0</v>
      </c>
      <c r="P564" s="86">
        <f t="shared" si="98"/>
        <v>0</v>
      </c>
      <c r="Q564" s="2" t="s">
        <v>92</v>
      </c>
    </row>
    <row r="565" spans="1:17" x14ac:dyDescent="0.35">
      <c r="A565" s="14">
        <v>2624</v>
      </c>
      <c r="B565" s="2">
        <v>70.8</v>
      </c>
      <c r="C565" s="2"/>
      <c r="D565" s="2" t="s">
        <v>104</v>
      </c>
      <c r="E565" s="11"/>
      <c r="F565" s="5">
        <f t="shared" si="88"/>
        <v>0</v>
      </c>
      <c r="G565" s="5">
        <f t="shared" si="89"/>
        <v>0</v>
      </c>
      <c r="H565" s="5">
        <f t="shared" si="90"/>
        <v>0</v>
      </c>
      <c r="I565" s="5">
        <f t="shared" si="91"/>
        <v>0</v>
      </c>
      <c r="J565" s="5">
        <f t="shared" si="92"/>
        <v>0</v>
      </c>
      <c r="K565" s="5">
        <f t="shared" si="93"/>
        <v>0</v>
      </c>
      <c r="L565" s="5">
        <f t="shared" si="94"/>
        <v>0</v>
      </c>
      <c r="M565" s="86">
        <f t="shared" si="95"/>
        <v>0</v>
      </c>
      <c r="N565" s="86">
        <f t="shared" si="96"/>
        <v>0</v>
      </c>
      <c r="O565" s="86">
        <f t="shared" si="97"/>
        <v>0</v>
      </c>
      <c r="P565" s="86">
        <f t="shared" si="98"/>
        <v>0</v>
      </c>
      <c r="Q565" s="2" t="s">
        <v>92</v>
      </c>
    </row>
    <row r="566" spans="1:17" x14ac:dyDescent="0.35">
      <c r="A566" s="14">
        <v>2625</v>
      </c>
      <c r="B566" s="2">
        <v>70.7</v>
      </c>
      <c r="C566" s="2"/>
      <c r="D566" s="2" t="s">
        <v>104</v>
      </c>
      <c r="E566" s="11"/>
      <c r="F566" s="5">
        <f t="shared" si="88"/>
        <v>0</v>
      </c>
      <c r="G566" s="5">
        <f t="shared" si="89"/>
        <v>0</v>
      </c>
      <c r="H566" s="5">
        <f t="shared" si="90"/>
        <v>0</v>
      </c>
      <c r="I566" s="5">
        <f t="shared" si="91"/>
        <v>0</v>
      </c>
      <c r="J566" s="5">
        <f t="shared" si="92"/>
        <v>0</v>
      </c>
      <c r="K566" s="5">
        <f t="shared" si="93"/>
        <v>0</v>
      </c>
      <c r="L566" s="5">
        <f t="shared" si="94"/>
        <v>0</v>
      </c>
      <c r="M566" s="86">
        <f t="shared" si="95"/>
        <v>0</v>
      </c>
      <c r="N566" s="86">
        <f t="shared" si="96"/>
        <v>0</v>
      </c>
      <c r="O566" s="86">
        <f t="shared" si="97"/>
        <v>0</v>
      </c>
      <c r="P566" s="86">
        <f t="shared" si="98"/>
        <v>0</v>
      </c>
      <c r="Q566" s="2" t="s">
        <v>92</v>
      </c>
    </row>
    <row r="567" spans="1:17" x14ac:dyDescent="0.35">
      <c r="A567" s="14">
        <v>2626</v>
      </c>
      <c r="B567" s="2">
        <v>70.8</v>
      </c>
      <c r="C567" s="2"/>
      <c r="D567" s="2" t="s">
        <v>104</v>
      </c>
      <c r="E567" s="11"/>
      <c r="F567" s="5">
        <f t="shared" si="88"/>
        <v>0</v>
      </c>
      <c r="G567" s="5">
        <f t="shared" si="89"/>
        <v>0</v>
      </c>
      <c r="H567" s="5">
        <f t="shared" si="90"/>
        <v>0</v>
      </c>
      <c r="I567" s="5">
        <f t="shared" si="91"/>
        <v>0</v>
      </c>
      <c r="J567" s="5">
        <f t="shared" si="92"/>
        <v>0</v>
      </c>
      <c r="K567" s="5">
        <f t="shared" si="93"/>
        <v>0</v>
      </c>
      <c r="L567" s="5">
        <f t="shared" si="94"/>
        <v>0</v>
      </c>
      <c r="M567" s="86">
        <f t="shared" si="95"/>
        <v>0</v>
      </c>
      <c r="N567" s="86">
        <f t="shared" si="96"/>
        <v>0</v>
      </c>
      <c r="O567" s="86">
        <f t="shared" si="97"/>
        <v>0</v>
      </c>
      <c r="P567" s="86">
        <f t="shared" si="98"/>
        <v>0</v>
      </c>
      <c r="Q567" s="2" t="s">
        <v>92</v>
      </c>
    </row>
    <row r="568" spans="1:17" x14ac:dyDescent="0.35">
      <c r="A568" s="14">
        <v>2701</v>
      </c>
      <c r="B568" s="2">
        <v>102.8</v>
      </c>
      <c r="C568" s="2"/>
      <c r="D568" s="2" t="s">
        <v>96</v>
      </c>
      <c r="E568" s="11"/>
      <c r="F568" s="5">
        <f t="shared" si="88"/>
        <v>0</v>
      </c>
      <c r="G568" s="5">
        <f t="shared" si="89"/>
        <v>0</v>
      </c>
      <c r="H568" s="5">
        <f t="shared" si="90"/>
        <v>0</v>
      </c>
      <c r="I568" s="5">
        <f t="shared" si="91"/>
        <v>0</v>
      </c>
      <c r="J568" s="5">
        <f t="shared" si="92"/>
        <v>0</v>
      </c>
      <c r="K568" s="5">
        <f t="shared" si="93"/>
        <v>0</v>
      </c>
      <c r="L568" s="5">
        <f t="shared" si="94"/>
        <v>0</v>
      </c>
      <c r="M568" s="86">
        <f t="shared" si="95"/>
        <v>0</v>
      </c>
      <c r="N568" s="86">
        <f t="shared" si="96"/>
        <v>0</v>
      </c>
      <c r="O568" s="86">
        <f t="shared" si="97"/>
        <v>0</v>
      </c>
      <c r="P568" s="86">
        <f t="shared" si="98"/>
        <v>0</v>
      </c>
      <c r="Q568" s="2" t="s">
        <v>93</v>
      </c>
    </row>
    <row r="569" spans="1:17" x14ac:dyDescent="0.35">
      <c r="A569" s="14">
        <v>2702</v>
      </c>
      <c r="B569" s="2">
        <v>48.3</v>
      </c>
      <c r="C569" s="2"/>
      <c r="D569" s="2" t="s">
        <v>100</v>
      </c>
      <c r="E569" s="11"/>
      <c r="F569" s="5">
        <f t="shared" si="88"/>
        <v>0</v>
      </c>
      <c r="G569" s="5">
        <f t="shared" si="89"/>
        <v>0</v>
      </c>
      <c r="H569" s="5">
        <f t="shared" si="90"/>
        <v>0</v>
      </c>
      <c r="I569" s="5">
        <f t="shared" si="91"/>
        <v>0</v>
      </c>
      <c r="J569" s="5">
        <f t="shared" si="92"/>
        <v>0</v>
      </c>
      <c r="K569" s="5">
        <f t="shared" si="93"/>
        <v>0</v>
      </c>
      <c r="L569" s="5">
        <f t="shared" si="94"/>
        <v>0</v>
      </c>
      <c r="M569" s="86">
        <f t="shared" si="95"/>
        <v>0</v>
      </c>
      <c r="N569" s="86">
        <f t="shared" si="96"/>
        <v>0</v>
      </c>
      <c r="O569" s="86">
        <f t="shared" si="97"/>
        <v>0</v>
      </c>
      <c r="P569" s="86">
        <f t="shared" si="98"/>
        <v>0</v>
      </c>
      <c r="Q569" s="2" t="s">
        <v>150</v>
      </c>
    </row>
    <row r="570" spans="1:17" x14ac:dyDescent="0.35">
      <c r="A570" s="14">
        <v>2706</v>
      </c>
      <c r="B570" s="2">
        <v>140.5</v>
      </c>
      <c r="C570" s="2">
        <v>91.9</v>
      </c>
      <c r="D570" s="2" t="s">
        <v>110</v>
      </c>
      <c r="E570" s="11"/>
      <c r="F570" s="5">
        <f t="shared" si="88"/>
        <v>0</v>
      </c>
      <c r="G570" s="5">
        <f t="shared" si="89"/>
        <v>0</v>
      </c>
      <c r="H570" s="5">
        <f t="shared" si="90"/>
        <v>0</v>
      </c>
      <c r="I570" s="5">
        <f t="shared" si="91"/>
        <v>0</v>
      </c>
      <c r="J570" s="5">
        <f t="shared" si="92"/>
        <v>0</v>
      </c>
      <c r="K570" s="5">
        <f t="shared" si="93"/>
        <v>0</v>
      </c>
      <c r="L570" s="5">
        <f t="shared" si="94"/>
        <v>0</v>
      </c>
      <c r="M570" s="86">
        <f t="shared" si="95"/>
        <v>0</v>
      </c>
      <c r="N570" s="86">
        <f t="shared" si="96"/>
        <v>0</v>
      </c>
      <c r="O570" s="86">
        <f t="shared" si="97"/>
        <v>0</v>
      </c>
      <c r="P570" s="86">
        <f t="shared" si="98"/>
        <v>0</v>
      </c>
      <c r="Q570" s="87" t="s">
        <v>183</v>
      </c>
    </row>
    <row r="571" spans="1:17" x14ac:dyDescent="0.35">
      <c r="A571" s="14">
        <v>2707</v>
      </c>
      <c r="B571" s="2">
        <v>73.8</v>
      </c>
      <c r="C571" s="2"/>
      <c r="D571" s="2" t="s">
        <v>101</v>
      </c>
      <c r="E571" s="11"/>
      <c r="F571" s="5">
        <f t="shared" si="88"/>
        <v>0</v>
      </c>
      <c r="G571" s="5">
        <f t="shared" si="89"/>
        <v>0</v>
      </c>
      <c r="H571" s="5">
        <f t="shared" si="90"/>
        <v>0</v>
      </c>
      <c r="I571" s="5">
        <f t="shared" si="91"/>
        <v>0</v>
      </c>
      <c r="J571" s="5">
        <f t="shared" si="92"/>
        <v>0</v>
      </c>
      <c r="K571" s="5">
        <f t="shared" si="93"/>
        <v>0</v>
      </c>
      <c r="L571" s="5">
        <f t="shared" si="94"/>
        <v>0</v>
      </c>
      <c r="M571" s="86">
        <f t="shared" si="95"/>
        <v>0</v>
      </c>
      <c r="N571" s="86">
        <f t="shared" si="96"/>
        <v>0</v>
      </c>
      <c r="O571" s="86">
        <f t="shared" si="97"/>
        <v>0</v>
      </c>
      <c r="P571" s="86">
        <f t="shared" si="98"/>
        <v>0</v>
      </c>
      <c r="Q571" s="2" t="s">
        <v>92</v>
      </c>
    </row>
    <row r="572" spans="1:17" x14ac:dyDescent="0.35">
      <c r="A572" s="14">
        <v>2708</v>
      </c>
      <c r="B572" s="2">
        <v>73.8</v>
      </c>
      <c r="C572" s="2"/>
      <c r="D572" s="2" t="s">
        <v>101</v>
      </c>
      <c r="E572" s="11"/>
      <c r="F572" s="5">
        <f t="shared" si="88"/>
        <v>0</v>
      </c>
      <c r="G572" s="5">
        <f t="shared" si="89"/>
        <v>0</v>
      </c>
      <c r="H572" s="5">
        <f t="shared" si="90"/>
        <v>0</v>
      </c>
      <c r="I572" s="5">
        <f t="shared" si="91"/>
        <v>0</v>
      </c>
      <c r="J572" s="5">
        <f t="shared" si="92"/>
        <v>0</v>
      </c>
      <c r="K572" s="5">
        <f t="shared" si="93"/>
        <v>0</v>
      </c>
      <c r="L572" s="5">
        <f t="shared" si="94"/>
        <v>0</v>
      </c>
      <c r="M572" s="86">
        <f t="shared" si="95"/>
        <v>0</v>
      </c>
      <c r="N572" s="86">
        <f t="shared" si="96"/>
        <v>0</v>
      </c>
      <c r="O572" s="86">
        <f t="shared" si="97"/>
        <v>0</v>
      </c>
      <c r="P572" s="86">
        <f t="shared" si="98"/>
        <v>0</v>
      </c>
      <c r="Q572" s="2" t="s">
        <v>92</v>
      </c>
    </row>
    <row r="573" spans="1:17" x14ac:dyDescent="0.35">
      <c r="A573" s="14">
        <v>2709</v>
      </c>
      <c r="B573" s="2">
        <v>73.8</v>
      </c>
      <c r="C573" s="2"/>
      <c r="D573" s="2" t="s">
        <v>101</v>
      </c>
      <c r="E573" s="11"/>
      <c r="F573" s="5">
        <f t="shared" si="88"/>
        <v>0</v>
      </c>
      <c r="G573" s="5">
        <f t="shared" si="89"/>
        <v>0</v>
      </c>
      <c r="H573" s="5">
        <f t="shared" si="90"/>
        <v>0</v>
      </c>
      <c r="I573" s="5">
        <f t="shared" si="91"/>
        <v>0</v>
      </c>
      <c r="J573" s="5">
        <f t="shared" si="92"/>
        <v>0</v>
      </c>
      <c r="K573" s="5">
        <f t="shared" si="93"/>
        <v>0</v>
      </c>
      <c r="L573" s="5">
        <f t="shared" si="94"/>
        <v>0</v>
      </c>
      <c r="M573" s="86">
        <f t="shared" si="95"/>
        <v>0</v>
      </c>
      <c r="N573" s="86">
        <f t="shared" si="96"/>
        <v>0</v>
      </c>
      <c r="O573" s="86">
        <f t="shared" si="97"/>
        <v>0</v>
      </c>
      <c r="P573" s="86">
        <f t="shared" si="98"/>
        <v>0</v>
      </c>
      <c r="Q573" s="2" t="s">
        <v>92</v>
      </c>
    </row>
    <row r="574" spans="1:17" x14ac:dyDescent="0.35">
      <c r="A574" s="14">
        <v>2710</v>
      </c>
      <c r="B574" s="2">
        <v>67.7</v>
      </c>
      <c r="C574" s="2"/>
      <c r="D574" s="2" t="s">
        <v>102</v>
      </c>
      <c r="E574" s="11"/>
      <c r="F574" s="5">
        <f t="shared" si="88"/>
        <v>0</v>
      </c>
      <c r="G574" s="5">
        <f t="shared" si="89"/>
        <v>0</v>
      </c>
      <c r="H574" s="5">
        <f t="shared" si="90"/>
        <v>0</v>
      </c>
      <c r="I574" s="5">
        <f t="shared" si="91"/>
        <v>0</v>
      </c>
      <c r="J574" s="5">
        <f t="shared" si="92"/>
        <v>0</v>
      </c>
      <c r="K574" s="5">
        <f t="shared" si="93"/>
        <v>0</v>
      </c>
      <c r="L574" s="5">
        <f t="shared" si="94"/>
        <v>0</v>
      </c>
      <c r="M574" s="86">
        <f t="shared" si="95"/>
        <v>0</v>
      </c>
      <c r="N574" s="86">
        <f t="shared" si="96"/>
        <v>0</v>
      </c>
      <c r="O574" s="86">
        <f t="shared" si="97"/>
        <v>0</v>
      </c>
      <c r="P574" s="86">
        <f t="shared" si="98"/>
        <v>0</v>
      </c>
      <c r="Q574" s="2" t="s">
        <v>92</v>
      </c>
    </row>
    <row r="575" spans="1:17" x14ac:dyDescent="0.35">
      <c r="A575" s="14">
        <v>2711</v>
      </c>
      <c r="B575" s="2">
        <v>68</v>
      </c>
      <c r="C575" s="2"/>
      <c r="D575" s="2" t="s">
        <v>102</v>
      </c>
      <c r="E575" s="11">
        <v>3226134000</v>
      </c>
      <c r="F575" s="5">
        <f t="shared" si="88"/>
        <v>161306700</v>
      </c>
      <c r="G575" s="5">
        <f t="shared" si="89"/>
        <v>29008689.830136985</v>
      </c>
      <c r="H575" s="5">
        <f t="shared" si="90"/>
        <v>645226800</v>
      </c>
      <c r="I575" s="5">
        <f t="shared" si="91"/>
        <v>109458749.19452055</v>
      </c>
      <c r="J575" s="5">
        <f t="shared" si="92"/>
        <v>1290453600</v>
      </c>
      <c r="K575" s="5">
        <f t="shared" si="93"/>
        <v>154854432</v>
      </c>
      <c r="L575" s="5">
        <f t="shared" si="94"/>
        <v>161306700</v>
      </c>
      <c r="M575" s="86">
        <f t="shared" si="95"/>
        <v>9651885.8301369864</v>
      </c>
      <c r="N575" s="86">
        <f t="shared" si="96"/>
        <v>45165876</v>
      </c>
      <c r="O575" s="86">
        <f t="shared" si="97"/>
        <v>302973756.85479456</v>
      </c>
      <c r="P575" s="86">
        <f t="shared" si="98"/>
        <v>348139632.85479456</v>
      </c>
      <c r="Q575" s="2" t="s">
        <v>92</v>
      </c>
    </row>
    <row r="576" spans="1:17" x14ac:dyDescent="0.35">
      <c r="A576" s="14">
        <v>2712</v>
      </c>
      <c r="B576" s="2">
        <v>52.2</v>
      </c>
      <c r="C576" s="2"/>
      <c r="D576" s="2" t="s">
        <v>111</v>
      </c>
      <c r="E576" s="11"/>
      <c r="F576" s="5">
        <f t="shared" si="88"/>
        <v>0</v>
      </c>
      <c r="G576" s="5">
        <f t="shared" si="89"/>
        <v>0</v>
      </c>
      <c r="H576" s="5">
        <f t="shared" si="90"/>
        <v>0</v>
      </c>
      <c r="I576" s="5">
        <f t="shared" si="91"/>
        <v>0</v>
      </c>
      <c r="J576" s="5">
        <f t="shared" si="92"/>
        <v>0</v>
      </c>
      <c r="K576" s="5">
        <f t="shared" si="93"/>
        <v>0</v>
      </c>
      <c r="L576" s="5">
        <f t="shared" si="94"/>
        <v>0</v>
      </c>
      <c r="M576" s="86">
        <f t="shared" si="95"/>
        <v>0</v>
      </c>
      <c r="N576" s="86">
        <f t="shared" si="96"/>
        <v>0</v>
      </c>
      <c r="O576" s="86">
        <f t="shared" si="97"/>
        <v>0</v>
      </c>
      <c r="P576" s="86">
        <f t="shared" si="98"/>
        <v>0</v>
      </c>
      <c r="Q576" s="2" t="s">
        <v>150</v>
      </c>
    </row>
    <row r="577" spans="1:17" x14ac:dyDescent="0.35">
      <c r="A577" s="14">
        <v>2715</v>
      </c>
      <c r="B577" s="2">
        <v>136.5</v>
      </c>
      <c r="C577" s="2">
        <v>44.6</v>
      </c>
      <c r="D577" s="2" t="s">
        <v>112</v>
      </c>
      <c r="E577" s="11"/>
      <c r="F577" s="5">
        <f t="shared" si="88"/>
        <v>0</v>
      </c>
      <c r="G577" s="5">
        <f t="shared" si="89"/>
        <v>0</v>
      </c>
      <c r="H577" s="5">
        <f t="shared" si="90"/>
        <v>0</v>
      </c>
      <c r="I577" s="5">
        <f t="shared" si="91"/>
        <v>0</v>
      </c>
      <c r="J577" s="5">
        <f t="shared" si="92"/>
        <v>0</v>
      </c>
      <c r="K577" s="5">
        <f t="shared" si="93"/>
        <v>0</v>
      </c>
      <c r="L577" s="5">
        <f t="shared" si="94"/>
        <v>0</v>
      </c>
      <c r="M577" s="86">
        <f t="shared" si="95"/>
        <v>0</v>
      </c>
      <c r="N577" s="86">
        <f t="shared" si="96"/>
        <v>0</v>
      </c>
      <c r="O577" s="86">
        <f t="shared" si="97"/>
        <v>0</v>
      </c>
      <c r="P577" s="86">
        <f t="shared" si="98"/>
        <v>0</v>
      </c>
      <c r="Q577" s="87" t="s">
        <v>184</v>
      </c>
    </row>
    <row r="578" spans="1:17" x14ac:dyDescent="0.35">
      <c r="A578" s="14">
        <v>2716</v>
      </c>
      <c r="B578" s="2">
        <v>134.4</v>
      </c>
      <c r="C578" s="2">
        <v>35.6</v>
      </c>
      <c r="D578" s="2" t="s">
        <v>113</v>
      </c>
      <c r="E578" s="11"/>
      <c r="F578" s="5">
        <f t="shared" si="88"/>
        <v>0</v>
      </c>
      <c r="G578" s="5">
        <f t="shared" si="89"/>
        <v>0</v>
      </c>
      <c r="H578" s="5">
        <f t="shared" si="90"/>
        <v>0</v>
      </c>
      <c r="I578" s="5">
        <f t="shared" si="91"/>
        <v>0</v>
      </c>
      <c r="J578" s="5">
        <f t="shared" si="92"/>
        <v>0</v>
      </c>
      <c r="K578" s="5">
        <f t="shared" si="93"/>
        <v>0</v>
      </c>
      <c r="L578" s="5">
        <f t="shared" si="94"/>
        <v>0</v>
      </c>
      <c r="M578" s="86">
        <f t="shared" si="95"/>
        <v>0</v>
      </c>
      <c r="N578" s="86">
        <f t="shared" si="96"/>
        <v>0</v>
      </c>
      <c r="O578" s="86">
        <f t="shared" si="97"/>
        <v>0</v>
      </c>
      <c r="P578" s="86">
        <f t="shared" si="98"/>
        <v>0</v>
      </c>
      <c r="Q578" s="2" t="s">
        <v>183</v>
      </c>
    </row>
    <row r="579" spans="1:17" x14ac:dyDescent="0.35">
      <c r="A579" s="14">
        <v>2717</v>
      </c>
      <c r="B579" s="2">
        <v>70.8</v>
      </c>
      <c r="C579" s="2"/>
      <c r="D579" s="2" t="s">
        <v>104</v>
      </c>
      <c r="E579" s="11"/>
      <c r="F579" s="5">
        <f t="shared" si="88"/>
        <v>0</v>
      </c>
      <c r="G579" s="5">
        <f t="shared" si="89"/>
        <v>0</v>
      </c>
      <c r="H579" s="5">
        <f t="shared" si="90"/>
        <v>0</v>
      </c>
      <c r="I579" s="5">
        <f t="shared" si="91"/>
        <v>0</v>
      </c>
      <c r="J579" s="5">
        <f t="shared" si="92"/>
        <v>0</v>
      </c>
      <c r="K579" s="5">
        <f t="shared" si="93"/>
        <v>0</v>
      </c>
      <c r="L579" s="5">
        <f t="shared" si="94"/>
        <v>0</v>
      </c>
      <c r="M579" s="86">
        <f t="shared" si="95"/>
        <v>0</v>
      </c>
      <c r="N579" s="86">
        <f t="shared" si="96"/>
        <v>0</v>
      </c>
      <c r="O579" s="86">
        <f t="shared" si="97"/>
        <v>0</v>
      </c>
      <c r="P579" s="86">
        <f t="shared" si="98"/>
        <v>0</v>
      </c>
      <c r="Q579" s="2" t="s">
        <v>92</v>
      </c>
    </row>
    <row r="580" spans="1:17" x14ac:dyDescent="0.35">
      <c r="A580" s="14">
        <v>2718</v>
      </c>
      <c r="B580" s="2">
        <v>70.8</v>
      </c>
      <c r="C580" s="2"/>
      <c r="D580" s="2" t="s">
        <v>104</v>
      </c>
      <c r="E580" s="11"/>
      <c r="F580" s="5">
        <f t="shared" si="88"/>
        <v>0</v>
      </c>
      <c r="G580" s="5">
        <f t="shared" si="89"/>
        <v>0</v>
      </c>
      <c r="H580" s="5">
        <f t="shared" si="90"/>
        <v>0</v>
      </c>
      <c r="I580" s="5">
        <f t="shared" si="91"/>
        <v>0</v>
      </c>
      <c r="J580" s="5">
        <f t="shared" si="92"/>
        <v>0</v>
      </c>
      <c r="K580" s="5">
        <f t="shared" si="93"/>
        <v>0</v>
      </c>
      <c r="L580" s="5">
        <f t="shared" si="94"/>
        <v>0</v>
      </c>
      <c r="M580" s="86">
        <f t="shared" si="95"/>
        <v>0</v>
      </c>
      <c r="N580" s="86">
        <f t="shared" si="96"/>
        <v>0</v>
      </c>
      <c r="O580" s="86">
        <f t="shared" si="97"/>
        <v>0</v>
      </c>
      <c r="P580" s="86">
        <f t="shared" si="98"/>
        <v>0</v>
      </c>
      <c r="Q580" s="2" t="s">
        <v>92</v>
      </c>
    </row>
    <row r="581" spans="1:17" x14ac:dyDescent="0.35">
      <c r="A581" s="14">
        <v>2719</v>
      </c>
      <c r="B581" s="2">
        <v>46.5</v>
      </c>
      <c r="C581" s="2"/>
      <c r="D581" s="2" t="s">
        <v>105</v>
      </c>
      <c r="E581" s="11"/>
      <c r="F581" s="5">
        <f t="shared" si="88"/>
        <v>0</v>
      </c>
      <c r="G581" s="5">
        <f t="shared" si="89"/>
        <v>0</v>
      </c>
      <c r="H581" s="5">
        <f t="shared" si="90"/>
        <v>0</v>
      </c>
      <c r="I581" s="5">
        <f t="shared" si="91"/>
        <v>0</v>
      </c>
      <c r="J581" s="5">
        <f t="shared" si="92"/>
        <v>0</v>
      </c>
      <c r="K581" s="5">
        <f t="shared" si="93"/>
        <v>0</v>
      </c>
      <c r="L581" s="5">
        <f t="shared" si="94"/>
        <v>0</v>
      </c>
      <c r="M581" s="86">
        <f t="shared" si="95"/>
        <v>0</v>
      </c>
      <c r="N581" s="86">
        <f t="shared" si="96"/>
        <v>0</v>
      </c>
      <c r="O581" s="86">
        <f t="shared" si="97"/>
        <v>0</v>
      </c>
      <c r="P581" s="86">
        <f t="shared" si="98"/>
        <v>0</v>
      </c>
      <c r="Q581" s="2" t="s">
        <v>150</v>
      </c>
    </row>
    <row r="582" spans="1:17" x14ac:dyDescent="0.35">
      <c r="A582" s="14">
        <v>2720</v>
      </c>
      <c r="B582" s="2">
        <v>30.3</v>
      </c>
      <c r="C582" s="2"/>
      <c r="D582" s="2" t="s">
        <v>106</v>
      </c>
      <c r="E582" s="11"/>
      <c r="F582" s="5">
        <f t="shared" ref="F582:F605" si="99">E582*$W$3</f>
        <v>0</v>
      </c>
      <c r="G582" s="5">
        <f t="shared" ref="G582:G608" si="100">F582*($G$1-$F$3)*$J$1/365</f>
        <v>0</v>
      </c>
      <c r="H582" s="5">
        <f t="shared" ref="H582:H608" si="101">E582*$W$4</f>
        <v>0</v>
      </c>
      <c r="I582" s="5">
        <f t="shared" ref="I582:I608" si="102">H582*($G$1-$H$3)*$J$1/365</f>
        <v>0</v>
      </c>
      <c r="J582" s="5">
        <f t="shared" ref="J582:J608" si="103">E582*$W$5</f>
        <v>0</v>
      </c>
      <c r="K582" s="5">
        <f t="shared" ref="K582:K608" si="104">J582*($G$1-$J$3)*$J$1/365</f>
        <v>0</v>
      </c>
      <c r="L582" s="5">
        <f t="shared" ref="L582:L602" si="105">E582*$W$6</f>
        <v>0</v>
      </c>
      <c r="M582" s="86">
        <f t="shared" ref="M582:M608" si="106">L582*($G$1-$L$3)*$J$1/365</f>
        <v>0</v>
      </c>
      <c r="N582" s="86">
        <f t="shared" ref="N582:N608" si="107">(F582+H582+J582+L582)*2%</f>
        <v>0</v>
      </c>
      <c r="O582" s="86">
        <f t="shared" ref="O582:O609" si="108">G582+I582+K582+M582</f>
        <v>0</v>
      </c>
      <c r="P582" s="86">
        <f t="shared" ref="P582:P608" si="109">N582+O582</f>
        <v>0</v>
      </c>
      <c r="Q582" s="2" t="s">
        <v>149</v>
      </c>
    </row>
    <row r="583" spans="1:17" x14ac:dyDescent="0.35">
      <c r="A583" s="14">
        <v>2721</v>
      </c>
      <c r="B583" s="2">
        <v>66</v>
      </c>
      <c r="C583" s="2"/>
      <c r="D583" s="2" t="s">
        <v>107</v>
      </c>
      <c r="E583" s="11"/>
      <c r="F583" s="5">
        <f t="shared" si="99"/>
        <v>0</v>
      </c>
      <c r="G583" s="5">
        <f t="shared" si="100"/>
        <v>0</v>
      </c>
      <c r="H583" s="5">
        <f t="shared" si="101"/>
        <v>0</v>
      </c>
      <c r="I583" s="5">
        <f t="shared" si="102"/>
        <v>0</v>
      </c>
      <c r="J583" s="5">
        <f t="shared" si="103"/>
        <v>0</v>
      </c>
      <c r="K583" s="5">
        <f t="shared" si="104"/>
        <v>0</v>
      </c>
      <c r="L583" s="5">
        <f t="shared" si="105"/>
        <v>0</v>
      </c>
      <c r="M583" s="86">
        <f t="shared" si="106"/>
        <v>0</v>
      </c>
      <c r="N583" s="86">
        <f t="shared" si="107"/>
        <v>0</v>
      </c>
      <c r="O583" s="86">
        <f t="shared" si="108"/>
        <v>0</v>
      </c>
      <c r="P583" s="86">
        <f t="shared" si="109"/>
        <v>0</v>
      </c>
      <c r="Q583" s="2" t="s">
        <v>151</v>
      </c>
    </row>
    <row r="584" spans="1:17" x14ac:dyDescent="0.35">
      <c r="A584" s="14">
        <v>2722</v>
      </c>
      <c r="B584" s="2">
        <v>70.8</v>
      </c>
      <c r="C584" s="2"/>
      <c r="D584" s="2" t="s">
        <v>104</v>
      </c>
      <c r="E584" s="11"/>
      <c r="F584" s="5">
        <f t="shared" si="99"/>
        <v>0</v>
      </c>
      <c r="G584" s="5">
        <f t="shared" si="100"/>
        <v>0</v>
      </c>
      <c r="H584" s="5">
        <f t="shared" si="101"/>
        <v>0</v>
      </c>
      <c r="I584" s="5">
        <f t="shared" si="102"/>
        <v>0</v>
      </c>
      <c r="J584" s="5">
        <f t="shared" si="103"/>
        <v>0</v>
      </c>
      <c r="K584" s="5">
        <f t="shared" si="104"/>
        <v>0</v>
      </c>
      <c r="L584" s="5">
        <f t="shared" si="105"/>
        <v>0</v>
      </c>
      <c r="M584" s="86">
        <f t="shared" si="106"/>
        <v>0</v>
      </c>
      <c r="N584" s="86">
        <f t="shared" si="107"/>
        <v>0</v>
      </c>
      <c r="O584" s="86">
        <f t="shared" si="108"/>
        <v>0</v>
      </c>
      <c r="P584" s="86">
        <f t="shared" si="109"/>
        <v>0</v>
      </c>
      <c r="Q584" s="2" t="s">
        <v>92</v>
      </c>
    </row>
    <row r="585" spans="1:17" x14ac:dyDescent="0.35">
      <c r="A585" s="14">
        <v>2723</v>
      </c>
      <c r="B585" s="2">
        <v>70.8</v>
      </c>
      <c r="C585" s="2"/>
      <c r="D585" s="2" t="s">
        <v>104</v>
      </c>
      <c r="E585" s="11"/>
      <c r="F585" s="5">
        <f t="shared" si="99"/>
        <v>0</v>
      </c>
      <c r="G585" s="5">
        <f t="shared" si="100"/>
        <v>0</v>
      </c>
      <c r="H585" s="5">
        <f t="shared" si="101"/>
        <v>0</v>
      </c>
      <c r="I585" s="5">
        <f t="shared" si="102"/>
        <v>0</v>
      </c>
      <c r="J585" s="5">
        <f t="shared" si="103"/>
        <v>0</v>
      </c>
      <c r="K585" s="5">
        <f t="shared" si="104"/>
        <v>0</v>
      </c>
      <c r="L585" s="5">
        <f t="shared" si="105"/>
        <v>0</v>
      </c>
      <c r="M585" s="86">
        <f t="shared" si="106"/>
        <v>0</v>
      </c>
      <c r="N585" s="86">
        <f t="shared" si="107"/>
        <v>0</v>
      </c>
      <c r="O585" s="86">
        <f t="shared" si="108"/>
        <v>0</v>
      </c>
      <c r="P585" s="86">
        <f t="shared" si="109"/>
        <v>0</v>
      </c>
      <c r="Q585" s="2" t="s">
        <v>92</v>
      </c>
    </row>
    <row r="586" spans="1:17" x14ac:dyDescent="0.35">
      <c r="A586" s="14">
        <v>2724</v>
      </c>
      <c r="B586" s="2">
        <v>70.8</v>
      </c>
      <c r="C586" s="2"/>
      <c r="D586" s="2" t="s">
        <v>104</v>
      </c>
      <c r="E586" s="11"/>
      <c r="F586" s="5">
        <f t="shared" si="99"/>
        <v>0</v>
      </c>
      <c r="G586" s="5">
        <f t="shared" si="100"/>
        <v>0</v>
      </c>
      <c r="H586" s="5">
        <f t="shared" si="101"/>
        <v>0</v>
      </c>
      <c r="I586" s="5">
        <f t="shared" si="102"/>
        <v>0</v>
      </c>
      <c r="J586" s="5">
        <f t="shared" si="103"/>
        <v>0</v>
      </c>
      <c r="K586" s="5">
        <f t="shared" si="104"/>
        <v>0</v>
      </c>
      <c r="L586" s="5">
        <f t="shared" si="105"/>
        <v>0</v>
      </c>
      <c r="M586" s="86">
        <f t="shared" si="106"/>
        <v>0</v>
      </c>
      <c r="N586" s="86">
        <f t="shared" si="107"/>
        <v>0</v>
      </c>
      <c r="O586" s="86">
        <f t="shared" si="108"/>
        <v>0</v>
      </c>
      <c r="P586" s="86">
        <f t="shared" si="109"/>
        <v>0</v>
      </c>
      <c r="Q586" s="2" t="s">
        <v>92</v>
      </c>
    </row>
    <row r="587" spans="1:17" x14ac:dyDescent="0.35">
      <c r="A587" s="14">
        <v>2725</v>
      </c>
      <c r="B587" s="2">
        <v>70.599999999999994</v>
      </c>
      <c r="C587" s="2"/>
      <c r="D587" s="2" t="s">
        <v>104</v>
      </c>
      <c r="E587" s="11">
        <v>3274667600</v>
      </c>
      <c r="F587" s="5">
        <f t="shared" si="99"/>
        <v>163733380</v>
      </c>
      <c r="G587" s="5">
        <f t="shared" si="100"/>
        <v>29445093.323835615</v>
      </c>
      <c r="H587" s="5">
        <f t="shared" si="101"/>
        <v>654933520</v>
      </c>
      <c r="I587" s="5">
        <f t="shared" si="102"/>
        <v>111105434.40657535</v>
      </c>
      <c r="J587" s="5">
        <f t="shared" si="103"/>
        <v>1309867040</v>
      </c>
      <c r="K587" s="5">
        <f t="shared" si="104"/>
        <v>157184044.80000001</v>
      </c>
      <c r="L587" s="5">
        <f t="shared" si="105"/>
        <v>163733380</v>
      </c>
      <c r="M587" s="86">
        <f t="shared" si="106"/>
        <v>9797087.7238356154</v>
      </c>
      <c r="N587" s="86">
        <f t="shared" si="107"/>
        <v>45845346.399999999</v>
      </c>
      <c r="O587" s="86">
        <f t="shared" si="108"/>
        <v>307531660.25424659</v>
      </c>
      <c r="P587" s="86">
        <f t="shared" si="109"/>
        <v>353377006.65424657</v>
      </c>
      <c r="Q587" s="2" t="s">
        <v>92</v>
      </c>
    </row>
    <row r="588" spans="1:17" x14ac:dyDescent="0.35">
      <c r="A588" s="14">
        <v>2726</v>
      </c>
      <c r="B588" s="2">
        <v>70.8</v>
      </c>
      <c r="C588" s="2"/>
      <c r="D588" s="2" t="s">
        <v>104</v>
      </c>
      <c r="E588" s="11"/>
      <c r="F588" s="5">
        <f t="shared" si="99"/>
        <v>0</v>
      </c>
      <c r="G588" s="5">
        <f t="shared" si="100"/>
        <v>0</v>
      </c>
      <c r="H588" s="5">
        <f t="shared" si="101"/>
        <v>0</v>
      </c>
      <c r="I588" s="5">
        <f t="shared" si="102"/>
        <v>0</v>
      </c>
      <c r="J588" s="5">
        <f t="shared" si="103"/>
        <v>0</v>
      </c>
      <c r="K588" s="5">
        <f t="shared" si="104"/>
        <v>0</v>
      </c>
      <c r="L588" s="5">
        <f t="shared" si="105"/>
        <v>0</v>
      </c>
      <c r="M588" s="86">
        <f t="shared" si="106"/>
        <v>0</v>
      </c>
      <c r="N588" s="86">
        <f t="shared" si="107"/>
        <v>0</v>
      </c>
      <c r="O588" s="86">
        <f t="shared" si="108"/>
        <v>0</v>
      </c>
      <c r="P588" s="86">
        <f t="shared" si="109"/>
        <v>0</v>
      </c>
      <c r="Q588" s="2" t="s">
        <v>92</v>
      </c>
    </row>
    <row r="589" spans="1:17" x14ac:dyDescent="0.35">
      <c r="A589" s="14">
        <v>2801</v>
      </c>
      <c r="B589" s="2">
        <v>103</v>
      </c>
      <c r="C589" s="2"/>
      <c r="D589" s="2" t="s">
        <v>96</v>
      </c>
      <c r="E589" s="11"/>
      <c r="F589" s="5">
        <f t="shared" si="99"/>
        <v>0</v>
      </c>
      <c r="G589" s="5">
        <f t="shared" si="100"/>
        <v>0</v>
      </c>
      <c r="H589" s="5">
        <f t="shared" si="101"/>
        <v>0</v>
      </c>
      <c r="I589" s="5">
        <f t="shared" si="102"/>
        <v>0</v>
      </c>
      <c r="J589" s="5">
        <f t="shared" si="103"/>
        <v>0</v>
      </c>
      <c r="K589" s="5">
        <f t="shared" si="104"/>
        <v>0</v>
      </c>
      <c r="L589" s="5">
        <f t="shared" si="105"/>
        <v>0</v>
      </c>
      <c r="M589" s="86">
        <f t="shared" si="106"/>
        <v>0</v>
      </c>
      <c r="N589" s="86">
        <f t="shared" si="107"/>
        <v>0</v>
      </c>
      <c r="O589" s="86">
        <f t="shared" si="108"/>
        <v>0</v>
      </c>
      <c r="P589" s="86">
        <f t="shared" si="109"/>
        <v>0</v>
      </c>
      <c r="Q589" s="2" t="s">
        <v>93</v>
      </c>
    </row>
    <row r="590" spans="1:17" x14ac:dyDescent="0.35">
      <c r="A590" s="14">
        <v>2802</v>
      </c>
      <c r="B590" s="2">
        <v>48.5</v>
      </c>
      <c r="C590" s="2"/>
      <c r="D590" s="2" t="s">
        <v>100</v>
      </c>
      <c r="E590" s="11"/>
      <c r="F590" s="5">
        <f t="shared" si="99"/>
        <v>0</v>
      </c>
      <c r="G590" s="5">
        <f t="shared" si="100"/>
        <v>0</v>
      </c>
      <c r="H590" s="5">
        <f t="shared" si="101"/>
        <v>0</v>
      </c>
      <c r="I590" s="5">
        <f t="shared" si="102"/>
        <v>0</v>
      </c>
      <c r="J590" s="5">
        <f t="shared" si="103"/>
        <v>0</v>
      </c>
      <c r="K590" s="5">
        <f t="shared" si="104"/>
        <v>0</v>
      </c>
      <c r="L590" s="5">
        <f t="shared" si="105"/>
        <v>0</v>
      </c>
      <c r="M590" s="86">
        <f t="shared" si="106"/>
        <v>0</v>
      </c>
      <c r="N590" s="86">
        <f t="shared" si="107"/>
        <v>0</v>
      </c>
      <c r="O590" s="86">
        <f t="shared" si="108"/>
        <v>0</v>
      </c>
      <c r="P590" s="86">
        <f t="shared" si="109"/>
        <v>0</v>
      </c>
      <c r="Q590" s="2" t="s">
        <v>150</v>
      </c>
    </row>
    <row r="591" spans="1:17" x14ac:dyDescent="0.35">
      <c r="A591" s="14">
        <v>2806</v>
      </c>
      <c r="B591" s="2">
        <v>141.19999999999999</v>
      </c>
      <c r="C591" s="2">
        <v>33</v>
      </c>
      <c r="D591" s="2" t="s">
        <v>147</v>
      </c>
      <c r="E591" s="11"/>
      <c r="F591" s="5">
        <f t="shared" si="99"/>
        <v>0</v>
      </c>
      <c r="G591" s="5">
        <f t="shared" si="100"/>
        <v>0</v>
      </c>
      <c r="H591" s="5">
        <f t="shared" si="101"/>
        <v>0</v>
      </c>
      <c r="I591" s="5">
        <f t="shared" si="102"/>
        <v>0</v>
      </c>
      <c r="J591" s="5">
        <f t="shared" si="103"/>
        <v>0</v>
      </c>
      <c r="K591" s="5">
        <f t="shared" si="104"/>
        <v>0</v>
      </c>
      <c r="L591" s="5">
        <f t="shared" si="105"/>
        <v>0</v>
      </c>
      <c r="M591" s="86">
        <f t="shared" si="106"/>
        <v>0</v>
      </c>
      <c r="N591" s="86">
        <f t="shared" si="107"/>
        <v>0</v>
      </c>
      <c r="O591" s="86">
        <f t="shared" si="108"/>
        <v>0</v>
      </c>
      <c r="P591" s="86">
        <f t="shared" si="109"/>
        <v>0</v>
      </c>
      <c r="Q591" s="87" t="s">
        <v>183</v>
      </c>
    </row>
    <row r="592" spans="1:17" x14ac:dyDescent="0.35">
      <c r="A592" s="14">
        <v>2807</v>
      </c>
      <c r="B592" s="2">
        <v>74.099999999999994</v>
      </c>
      <c r="C592" s="2"/>
      <c r="D592" s="2" t="s">
        <v>101</v>
      </c>
      <c r="E592" s="11"/>
      <c r="F592" s="5">
        <f t="shared" si="99"/>
        <v>0</v>
      </c>
      <c r="G592" s="5">
        <f t="shared" si="100"/>
        <v>0</v>
      </c>
      <c r="H592" s="5">
        <f t="shared" si="101"/>
        <v>0</v>
      </c>
      <c r="I592" s="5">
        <f t="shared" si="102"/>
        <v>0</v>
      </c>
      <c r="J592" s="5">
        <f t="shared" si="103"/>
        <v>0</v>
      </c>
      <c r="K592" s="5">
        <f t="shared" si="104"/>
        <v>0</v>
      </c>
      <c r="L592" s="5">
        <f t="shared" si="105"/>
        <v>0</v>
      </c>
      <c r="M592" s="86">
        <f t="shared" si="106"/>
        <v>0</v>
      </c>
      <c r="N592" s="86">
        <f t="shared" si="107"/>
        <v>0</v>
      </c>
      <c r="O592" s="86">
        <f t="shared" si="108"/>
        <v>0</v>
      </c>
      <c r="P592" s="86">
        <f t="shared" si="109"/>
        <v>0</v>
      </c>
      <c r="Q592" s="2" t="s">
        <v>92</v>
      </c>
    </row>
    <row r="593" spans="1:17" x14ac:dyDescent="0.35">
      <c r="A593" s="14">
        <v>2808</v>
      </c>
      <c r="B593" s="2">
        <v>74.099999999999994</v>
      </c>
      <c r="C593" s="2"/>
      <c r="D593" s="2" t="s">
        <v>101</v>
      </c>
      <c r="E593" s="11">
        <v>3331302640</v>
      </c>
      <c r="F593" s="5">
        <f t="shared" si="99"/>
        <v>166565132</v>
      </c>
      <c r="G593" s="5">
        <f t="shared" si="100"/>
        <v>29954343.190356161</v>
      </c>
      <c r="H593" s="5">
        <f t="shared" si="101"/>
        <v>666260528</v>
      </c>
      <c r="I593" s="5">
        <f t="shared" si="102"/>
        <v>113026991.48975343</v>
      </c>
      <c r="J593" s="5">
        <f t="shared" si="103"/>
        <v>1332521056</v>
      </c>
      <c r="K593" s="5">
        <f t="shared" si="104"/>
        <v>159902526.72</v>
      </c>
      <c r="L593" s="5">
        <f t="shared" si="105"/>
        <v>166565132</v>
      </c>
      <c r="M593" s="86">
        <f t="shared" si="106"/>
        <v>9966527.3503561635</v>
      </c>
      <c r="N593" s="86">
        <f t="shared" si="107"/>
        <v>46638236.960000001</v>
      </c>
      <c r="O593" s="86">
        <f t="shared" si="108"/>
        <v>312850388.75046575</v>
      </c>
      <c r="P593" s="86">
        <f t="shared" si="109"/>
        <v>359488625.71046573</v>
      </c>
      <c r="Q593" s="2" t="s">
        <v>92</v>
      </c>
    </row>
    <row r="594" spans="1:17" x14ac:dyDescent="0.35">
      <c r="A594" s="14">
        <v>2809</v>
      </c>
      <c r="B594" s="2">
        <v>74.099999999999994</v>
      </c>
      <c r="C594" s="2"/>
      <c r="D594" s="2" t="s">
        <v>101</v>
      </c>
      <c r="E594" s="11"/>
      <c r="F594" s="5">
        <f t="shared" si="99"/>
        <v>0</v>
      </c>
      <c r="G594" s="5">
        <f t="shared" si="100"/>
        <v>0</v>
      </c>
      <c r="H594" s="5">
        <f t="shared" si="101"/>
        <v>0</v>
      </c>
      <c r="I594" s="5">
        <f t="shared" si="102"/>
        <v>0</v>
      </c>
      <c r="J594" s="5">
        <f t="shared" si="103"/>
        <v>0</v>
      </c>
      <c r="K594" s="5">
        <f t="shared" si="104"/>
        <v>0</v>
      </c>
      <c r="L594" s="5">
        <f t="shared" si="105"/>
        <v>0</v>
      </c>
      <c r="M594" s="86">
        <f t="shared" si="106"/>
        <v>0</v>
      </c>
      <c r="N594" s="86">
        <f t="shared" si="107"/>
        <v>0</v>
      </c>
      <c r="O594" s="86">
        <f t="shared" si="108"/>
        <v>0</v>
      </c>
      <c r="P594" s="86">
        <f t="shared" si="109"/>
        <v>0</v>
      </c>
      <c r="Q594" s="2" t="s">
        <v>92</v>
      </c>
    </row>
    <row r="595" spans="1:17" x14ac:dyDescent="0.35">
      <c r="A595" s="14">
        <v>2810</v>
      </c>
      <c r="B595" s="2">
        <v>68.2</v>
      </c>
      <c r="C595" s="2"/>
      <c r="D595" s="2" t="s">
        <v>102</v>
      </c>
      <c r="E595" s="11"/>
      <c r="F595" s="5">
        <f t="shared" si="99"/>
        <v>0</v>
      </c>
      <c r="G595" s="5">
        <f t="shared" si="100"/>
        <v>0</v>
      </c>
      <c r="H595" s="5">
        <f t="shared" si="101"/>
        <v>0</v>
      </c>
      <c r="I595" s="5">
        <f t="shared" si="102"/>
        <v>0</v>
      </c>
      <c r="J595" s="5">
        <f t="shared" si="103"/>
        <v>0</v>
      </c>
      <c r="K595" s="5">
        <f t="shared" si="104"/>
        <v>0</v>
      </c>
      <c r="L595" s="5">
        <f t="shared" si="105"/>
        <v>0</v>
      </c>
      <c r="M595" s="86">
        <f t="shared" si="106"/>
        <v>0</v>
      </c>
      <c r="N595" s="86">
        <f t="shared" si="107"/>
        <v>0</v>
      </c>
      <c r="O595" s="86">
        <f t="shared" si="108"/>
        <v>0</v>
      </c>
      <c r="P595" s="86">
        <f t="shared" si="109"/>
        <v>0</v>
      </c>
      <c r="Q595" s="2" t="s">
        <v>92</v>
      </c>
    </row>
    <row r="596" spans="1:17" x14ac:dyDescent="0.35">
      <c r="A596" s="14">
        <v>2811</v>
      </c>
      <c r="B596" s="2">
        <v>68.2</v>
      </c>
      <c r="C596" s="2"/>
      <c r="D596" s="2" t="s">
        <v>102</v>
      </c>
      <c r="E596" s="11"/>
      <c r="F596" s="5">
        <f t="shared" si="99"/>
        <v>0</v>
      </c>
      <c r="G596" s="5">
        <f t="shared" si="100"/>
        <v>0</v>
      </c>
      <c r="H596" s="5">
        <f t="shared" si="101"/>
        <v>0</v>
      </c>
      <c r="I596" s="5">
        <f t="shared" si="102"/>
        <v>0</v>
      </c>
      <c r="J596" s="5">
        <f t="shared" si="103"/>
        <v>0</v>
      </c>
      <c r="K596" s="5">
        <f t="shared" si="104"/>
        <v>0</v>
      </c>
      <c r="L596" s="5">
        <f t="shared" si="105"/>
        <v>0</v>
      </c>
      <c r="M596" s="86">
        <f t="shared" si="106"/>
        <v>0</v>
      </c>
      <c r="N596" s="86">
        <f t="shared" si="107"/>
        <v>0</v>
      </c>
      <c r="O596" s="86">
        <f t="shared" si="108"/>
        <v>0</v>
      </c>
      <c r="P596" s="86">
        <f t="shared" si="109"/>
        <v>0</v>
      </c>
      <c r="Q596" s="2" t="s">
        <v>92</v>
      </c>
    </row>
    <row r="597" spans="1:17" x14ac:dyDescent="0.35">
      <c r="A597" s="14">
        <v>2812</v>
      </c>
      <c r="B597" s="2">
        <v>52.3</v>
      </c>
      <c r="C597" s="2"/>
      <c r="D597" s="2" t="s">
        <v>111</v>
      </c>
      <c r="E597" s="11"/>
      <c r="F597" s="5">
        <f t="shared" si="99"/>
        <v>0</v>
      </c>
      <c r="G597" s="5">
        <f t="shared" si="100"/>
        <v>0</v>
      </c>
      <c r="H597" s="5">
        <f t="shared" si="101"/>
        <v>0</v>
      </c>
      <c r="I597" s="5">
        <f t="shared" si="102"/>
        <v>0</v>
      </c>
      <c r="J597" s="5">
        <f t="shared" si="103"/>
        <v>0</v>
      </c>
      <c r="K597" s="5">
        <f t="shared" si="104"/>
        <v>0</v>
      </c>
      <c r="L597" s="5">
        <f t="shared" si="105"/>
        <v>0</v>
      </c>
      <c r="M597" s="86">
        <f t="shared" si="106"/>
        <v>0</v>
      </c>
      <c r="N597" s="86">
        <f t="shared" si="107"/>
        <v>0</v>
      </c>
      <c r="O597" s="86">
        <f t="shared" si="108"/>
        <v>0</v>
      </c>
      <c r="P597" s="86">
        <f t="shared" si="109"/>
        <v>0</v>
      </c>
      <c r="Q597" s="2" t="s">
        <v>150</v>
      </c>
    </row>
    <row r="598" spans="1:17" x14ac:dyDescent="0.35">
      <c r="A598" s="14">
        <v>2816</v>
      </c>
      <c r="B598" s="2">
        <v>129.5</v>
      </c>
      <c r="C598" s="2">
        <v>30.4</v>
      </c>
      <c r="D598" s="2" t="s">
        <v>148</v>
      </c>
      <c r="E598" s="11"/>
      <c r="F598" s="5">
        <f t="shared" si="99"/>
        <v>0</v>
      </c>
      <c r="G598" s="5">
        <f t="shared" si="100"/>
        <v>0</v>
      </c>
      <c r="H598" s="5">
        <f t="shared" si="101"/>
        <v>0</v>
      </c>
      <c r="I598" s="5">
        <f t="shared" si="102"/>
        <v>0</v>
      </c>
      <c r="J598" s="5">
        <f t="shared" si="103"/>
        <v>0</v>
      </c>
      <c r="K598" s="5">
        <f t="shared" si="104"/>
        <v>0</v>
      </c>
      <c r="L598" s="5">
        <f t="shared" si="105"/>
        <v>0</v>
      </c>
      <c r="M598" s="86">
        <f t="shared" si="106"/>
        <v>0</v>
      </c>
      <c r="N598" s="86">
        <f t="shared" si="107"/>
        <v>0</v>
      </c>
      <c r="O598" s="86">
        <f t="shared" si="108"/>
        <v>0</v>
      </c>
      <c r="P598" s="86">
        <f t="shared" si="109"/>
        <v>0</v>
      </c>
      <c r="Q598" s="87" t="s">
        <v>183</v>
      </c>
    </row>
    <row r="599" spans="1:17" x14ac:dyDescent="0.35">
      <c r="A599" s="14">
        <v>2817</v>
      </c>
      <c r="B599" s="2">
        <v>46.7</v>
      </c>
      <c r="C599" s="2"/>
      <c r="D599" s="2" t="s">
        <v>105</v>
      </c>
      <c r="E599" s="11"/>
      <c r="F599" s="5">
        <f t="shared" si="99"/>
        <v>0</v>
      </c>
      <c r="G599" s="5">
        <f t="shared" si="100"/>
        <v>0</v>
      </c>
      <c r="H599" s="5">
        <f t="shared" si="101"/>
        <v>0</v>
      </c>
      <c r="I599" s="5">
        <f t="shared" si="102"/>
        <v>0</v>
      </c>
      <c r="J599" s="5">
        <f t="shared" si="103"/>
        <v>0</v>
      </c>
      <c r="K599" s="5">
        <f t="shared" si="104"/>
        <v>0</v>
      </c>
      <c r="L599" s="5">
        <f t="shared" si="105"/>
        <v>0</v>
      </c>
      <c r="M599" s="86">
        <f t="shared" si="106"/>
        <v>0</v>
      </c>
      <c r="N599" s="86">
        <f t="shared" si="107"/>
        <v>0</v>
      </c>
      <c r="O599" s="86">
        <f t="shared" si="108"/>
        <v>0</v>
      </c>
      <c r="P599" s="86">
        <f t="shared" si="109"/>
        <v>0</v>
      </c>
      <c r="Q599" s="2" t="s">
        <v>150</v>
      </c>
    </row>
    <row r="600" spans="1:17" x14ac:dyDescent="0.35">
      <c r="A600" s="14">
        <v>2818</v>
      </c>
      <c r="B600" s="2">
        <v>71.099999999999994</v>
      </c>
      <c r="C600" s="2"/>
      <c r="D600" s="2" t="s">
        <v>104</v>
      </c>
      <c r="E600" s="11"/>
      <c r="F600" s="5">
        <f t="shared" si="99"/>
        <v>0</v>
      </c>
      <c r="G600" s="5">
        <f t="shared" si="100"/>
        <v>0</v>
      </c>
      <c r="H600" s="5">
        <f t="shared" si="101"/>
        <v>0</v>
      </c>
      <c r="I600" s="5">
        <f t="shared" si="102"/>
        <v>0</v>
      </c>
      <c r="J600" s="5">
        <f t="shared" si="103"/>
        <v>0</v>
      </c>
      <c r="K600" s="5">
        <f t="shared" si="104"/>
        <v>0</v>
      </c>
      <c r="L600" s="5">
        <f t="shared" si="105"/>
        <v>0</v>
      </c>
      <c r="M600" s="86">
        <f t="shared" si="106"/>
        <v>0</v>
      </c>
      <c r="N600" s="86">
        <f t="shared" si="107"/>
        <v>0</v>
      </c>
      <c r="O600" s="86">
        <f t="shared" si="108"/>
        <v>0</v>
      </c>
      <c r="P600" s="86">
        <f t="shared" si="109"/>
        <v>0</v>
      </c>
      <c r="Q600" s="2" t="s">
        <v>92</v>
      </c>
    </row>
    <row r="601" spans="1:17" x14ac:dyDescent="0.35">
      <c r="A601" s="14">
        <v>2819</v>
      </c>
      <c r="B601" s="2">
        <v>46.6</v>
      </c>
      <c r="C601" s="2"/>
      <c r="D601" s="2" t="s">
        <v>105</v>
      </c>
      <c r="E601" s="11"/>
      <c r="F601" s="5">
        <f t="shared" si="99"/>
        <v>0</v>
      </c>
      <c r="G601" s="5">
        <f t="shared" si="100"/>
        <v>0</v>
      </c>
      <c r="H601" s="5">
        <f t="shared" si="101"/>
        <v>0</v>
      </c>
      <c r="I601" s="5">
        <f t="shared" si="102"/>
        <v>0</v>
      </c>
      <c r="J601" s="5">
        <f t="shared" si="103"/>
        <v>0</v>
      </c>
      <c r="K601" s="5">
        <f t="shared" si="104"/>
        <v>0</v>
      </c>
      <c r="L601" s="5">
        <f t="shared" si="105"/>
        <v>0</v>
      </c>
      <c r="M601" s="86">
        <f t="shared" si="106"/>
        <v>0</v>
      </c>
      <c r="N601" s="86">
        <f t="shared" si="107"/>
        <v>0</v>
      </c>
      <c r="O601" s="86">
        <f t="shared" si="108"/>
        <v>0</v>
      </c>
      <c r="P601" s="86">
        <f t="shared" si="109"/>
        <v>0</v>
      </c>
      <c r="Q601" s="2" t="s">
        <v>150</v>
      </c>
    </row>
    <row r="602" spans="1:17" x14ac:dyDescent="0.35">
      <c r="A602" s="14">
        <v>2820</v>
      </c>
      <c r="B602" s="2">
        <v>30.5</v>
      </c>
      <c r="C602" s="2"/>
      <c r="D602" s="2" t="s">
        <v>106</v>
      </c>
      <c r="E602" s="11"/>
      <c r="F602" s="5">
        <f t="shared" si="99"/>
        <v>0</v>
      </c>
      <c r="G602" s="5">
        <f t="shared" si="100"/>
        <v>0</v>
      </c>
      <c r="H602" s="5">
        <f t="shared" si="101"/>
        <v>0</v>
      </c>
      <c r="I602" s="5">
        <f t="shared" si="102"/>
        <v>0</v>
      </c>
      <c r="J602" s="5">
        <f t="shared" si="103"/>
        <v>0</v>
      </c>
      <c r="K602" s="5">
        <f t="shared" si="104"/>
        <v>0</v>
      </c>
      <c r="L602" s="5">
        <f t="shared" si="105"/>
        <v>0</v>
      </c>
      <c r="M602" s="86">
        <f t="shared" si="106"/>
        <v>0</v>
      </c>
      <c r="N602" s="86">
        <f t="shared" si="107"/>
        <v>0</v>
      </c>
      <c r="O602" s="86">
        <f t="shared" si="108"/>
        <v>0</v>
      </c>
      <c r="P602" s="86">
        <f t="shared" si="109"/>
        <v>0</v>
      </c>
      <c r="Q602" s="2" t="s">
        <v>149</v>
      </c>
    </row>
    <row r="603" spans="1:17" x14ac:dyDescent="0.35">
      <c r="A603" s="14">
        <v>2821</v>
      </c>
      <c r="B603" s="2">
        <v>66.400000000000006</v>
      </c>
      <c r="C603" s="2"/>
      <c r="D603" s="2" t="s">
        <v>107</v>
      </c>
      <c r="E603" s="11"/>
      <c r="F603" s="5">
        <f t="shared" si="99"/>
        <v>0</v>
      </c>
      <c r="G603" s="5">
        <f t="shared" si="100"/>
        <v>0</v>
      </c>
      <c r="H603" s="5">
        <f t="shared" si="101"/>
        <v>0</v>
      </c>
      <c r="I603" s="5">
        <f t="shared" si="102"/>
        <v>0</v>
      </c>
      <c r="J603" s="5">
        <f t="shared" si="103"/>
        <v>0</v>
      </c>
      <c r="K603" s="5">
        <f t="shared" si="104"/>
        <v>0</v>
      </c>
      <c r="L603" s="5">
        <f t="shared" ref="L603:L608" si="110">E602*$W$6</f>
        <v>0</v>
      </c>
      <c r="M603" s="86">
        <f t="shared" si="106"/>
        <v>0</v>
      </c>
      <c r="N603" s="86">
        <f t="shared" si="107"/>
        <v>0</v>
      </c>
      <c r="O603" s="86">
        <f t="shared" si="108"/>
        <v>0</v>
      </c>
      <c r="P603" s="86">
        <f t="shared" si="109"/>
        <v>0</v>
      </c>
      <c r="Q603" s="2" t="s">
        <v>151</v>
      </c>
    </row>
    <row r="604" spans="1:17" x14ac:dyDescent="0.35">
      <c r="A604" s="14">
        <v>2822</v>
      </c>
      <c r="B604" s="2">
        <v>71.099999999999994</v>
      </c>
      <c r="C604" s="2"/>
      <c r="D604" s="2" t="s">
        <v>104</v>
      </c>
      <c r="E604" s="6"/>
      <c r="F604" s="5">
        <f t="shared" si="99"/>
        <v>0</v>
      </c>
      <c r="G604" s="5">
        <f t="shared" si="100"/>
        <v>0</v>
      </c>
      <c r="H604" s="5">
        <f t="shared" si="101"/>
        <v>0</v>
      </c>
      <c r="I604" s="5">
        <f t="shared" si="102"/>
        <v>0</v>
      </c>
      <c r="J604" s="5">
        <f t="shared" si="103"/>
        <v>0</v>
      </c>
      <c r="K604" s="5">
        <f t="shared" si="104"/>
        <v>0</v>
      </c>
      <c r="L604" s="5">
        <f t="shared" si="110"/>
        <v>0</v>
      </c>
      <c r="M604" s="86">
        <f t="shared" si="106"/>
        <v>0</v>
      </c>
      <c r="N604" s="86">
        <f t="shared" si="107"/>
        <v>0</v>
      </c>
      <c r="O604" s="86">
        <f t="shared" si="108"/>
        <v>0</v>
      </c>
      <c r="P604" s="86">
        <f t="shared" si="109"/>
        <v>0</v>
      </c>
      <c r="Q604" s="2" t="s">
        <v>92</v>
      </c>
    </row>
    <row r="605" spans="1:17" x14ac:dyDescent="0.35">
      <c r="A605" s="14">
        <v>2823</v>
      </c>
      <c r="B605" s="2">
        <v>71.099999999999994</v>
      </c>
      <c r="C605" s="2"/>
      <c r="D605" s="2" t="s">
        <v>104</v>
      </c>
      <c r="E605" s="6"/>
      <c r="F605" s="5">
        <f t="shared" si="99"/>
        <v>0</v>
      </c>
      <c r="G605" s="5">
        <f t="shared" si="100"/>
        <v>0</v>
      </c>
      <c r="H605" s="5">
        <f t="shared" si="101"/>
        <v>0</v>
      </c>
      <c r="I605" s="5">
        <f t="shared" si="102"/>
        <v>0</v>
      </c>
      <c r="J605" s="5">
        <f t="shared" si="103"/>
        <v>0</v>
      </c>
      <c r="K605" s="5">
        <f t="shared" si="104"/>
        <v>0</v>
      </c>
      <c r="L605" s="5">
        <f t="shared" si="110"/>
        <v>0</v>
      </c>
      <c r="M605" s="86">
        <f t="shared" si="106"/>
        <v>0</v>
      </c>
      <c r="N605" s="86">
        <f t="shared" si="107"/>
        <v>0</v>
      </c>
      <c r="O605" s="86">
        <f t="shared" si="108"/>
        <v>0</v>
      </c>
      <c r="P605" s="86">
        <f t="shared" si="109"/>
        <v>0</v>
      </c>
      <c r="Q605" s="2" t="s">
        <v>92</v>
      </c>
    </row>
    <row r="606" spans="1:17" x14ac:dyDescent="0.35">
      <c r="A606" s="14">
        <v>2824</v>
      </c>
      <c r="B606" s="2">
        <v>71.099999999999994</v>
      </c>
      <c r="C606" s="2"/>
      <c r="D606" s="2" t="s">
        <v>104</v>
      </c>
      <c r="E606" s="11"/>
      <c r="F606" s="5">
        <f t="shared" ref="F606:F608" si="111">E605*$W$3</f>
        <v>0</v>
      </c>
      <c r="G606" s="5">
        <f t="shared" si="100"/>
        <v>0</v>
      </c>
      <c r="H606" s="5">
        <f t="shared" si="101"/>
        <v>0</v>
      </c>
      <c r="I606" s="5">
        <f t="shared" si="102"/>
        <v>0</v>
      </c>
      <c r="J606" s="5">
        <f t="shared" si="103"/>
        <v>0</v>
      </c>
      <c r="K606" s="5">
        <f t="shared" si="104"/>
        <v>0</v>
      </c>
      <c r="L606" s="5">
        <f t="shared" si="110"/>
        <v>0</v>
      </c>
      <c r="M606" s="86">
        <f t="shared" si="106"/>
        <v>0</v>
      </c>
      <c r="N606" s="86">
        <f t="shared" si="107"/>
        <v>0</v>
      </c>
      <c r="O606" s="86">
        <f t="shared" si="108"/>
        <v>0</v>
      </c>
      <c r="P606" s="86">
        <f t="shared" si="109"/>
        <v>0</v>
      </c>
      <c r="Q606" s="2" t="s">
        <v>92</v>
      </c>
    </row>
    <row r="607" spans="1:17" x14ac:dyDescent="0.35">
      <c r="A607" s="14">
        <v>2825</v>
      </c>
      <c r="B607" s="2">
        <v>71</v>
      </c>
      <c r="C607" s="2"/>
      <c r="D607" s="2" t="s">
        <v>104</v>
      </c>
      <c r="E607" s="11"/>
      <c r="F607" s="5">
        <f t="shared" si="111"/>
        <v>0</v>
      </c>
      <c r="G607" s="5">
        <f t="shared" si="100"/>
        <v>0</v>
      </c>
      <c r="H607" s="5">
        <f t="shared" si="101"/>
        <v>0</v>
      </c>
      <c r="I607" s="5">
        <f t="shared" si="102"/>
        <v>0</v>
      </c>
      <c r="J607" s="5">
        <f t="shared" si="103"/>
        <v>0</v>
      </c>
      <c r="K607" s="5">
        <f t="shared" si="104"/>
        <v>0</v>
      </c>
      <c r="L607" s="5">
        <f t="shared" si="110"/>
        <v>0</v>
      </c>
      <c r="M607" s="86">
        <f t="shared" si="106"/>
        <v>0</v>
      </c>
      <c r="N607" s="86">
        <f t="shared" si="107"/>
        <v>0</v>
      </c>
      <c r="O607" s="86">
        <f t="shared" si="108"/>
        <v>0</v>
      </c>
      <c r="P607" s="86">
        <f t="shared" si="109"/>
        <v>0</v>
      </c>
      <c r="Q607" s="2" t="s">
        <v>92</v>
      </c>
    </row>
    <row r="608" spans="1:17" x14ac:dyDescent="0.35">
      <c r="A608" s="14">
        <v>2826</v>
      </c>
      <c r="B608" s="2">
        <v>71.099999999999994</v>
      </c>
      <c r="C608" s="2"/>
      <c r="D608" s="2" t="s">
        <v>104</v>
      </c>
      <c r="E608" s="11"/>
      <c r="F608" s="5">
        <f t="shared" si="111"/>
        <v>0</v>
      </c>
      <c r="G608" s="5">
        <f t="shared" si="100"/>
        <v>0</v>
      </c>
      <c r="H608" s="5">
        <f t="shared" si="101"/>
        <v>0</v>
      </c>
      <c r="I608" s="5">
        <f t="shared" si="102"/>
        <v>0</v>
      </c>
      <c r="J608" s="5">
        <f t="shared" si="103"/>
        <v>0</v>
      </c>
      <c r="K608" s="5">
        <f t="shared" si="104"/>
        <v>0</v>
      </c>
      <c r="L608" s="5">
        <f t="shared" si="110"/>
        <v>0</v>
      </c>
      <c r="M608" s="86">
        <f t="shared" si="106"/>
        <v>0</v>
      </c>
      <c r="N608" s="86">
        <f t="shared" si="107"/>
        <v>0</v>
      </c>
      <c r="O608" s="86">
        <f t="shared" si="108"/>
        <v>0</v>
      </c>
      <c r="P608" s="86">
        <f t="shared" si="109"/>
        <v>0</v>
      </c>
      <c r="Q608" s="2" t="s">
        <v>92</v>
      </c>
    </row>
    <row r="609" spans="15:16" x14ac:dyDescent="0.35">
      <c r="O609" s="86">
        <f t="shared" si="108"/>
        <v>0</v>
      </c>
      <c r="P609" s="201"/>
    </row>
  </sheetData>
  <autoFilter ref="A4:G608" xr:uid="{00000000-0009-0000-0000-000003000000}"/>
  <mergeCells count="17">
    <mergeCell ref="A2:A4"/>
    <mergeCell ref="B2:B4"/>
    <mergeCell ref="C2:C4"/>
    <mergeCell ref="D2:D4"/>
    <mergeCell ref="E2:E4"/>
    <mergeCell ref="L3:M3"/>
    <mergeCell ref="F2:G2"/>
    <mergeCell ref="N2:N4"/>
    <mergeCell ref="P2:P4"/>
    <mergeCell ref="Q2:Q4"/>
    <mergeCell ref="H2:I2"/>
    <mergeCell ref="J2:K2"/>
    <mergeCell ref="L2:M2"/>
    <mergeCell ref="O2:O4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57"/>
  <sheetViews>
    <sheetView view="pageBreakPreview" zoomScale="60" zoomScaleNormal="100" workbookViewId="0">
      <selection activeCell="H13" sqref="H13"/>
    </sheetView>
  </sheetViews>
  <sheetFormatPr defaultColWidth="9.1796875" defaultRowHeight="15.5" x14ac:dyDescent="0.35"/>
  <cols>
    <col min="1" max="1" width="1.81640625" style="21" customWidth="1"/>
    <col min="2" max="2" width="9.453125" style="21" customWidth="1"/>
    <col min="3" max="3" width="41" style="17" customWidth="1"/>
    <col min="4" max="4" width="18.26953125" style="17" customWidth="1"/>
    <col min="5" max="5" width="42.81640625" style="18" customWidth="1"/>
    <col min="6" max="6" width="19.453125" style="19" customWidth="1"/>
    <col min="7" max="7" width="1.81640625" style="18" customWidth="1"/>
    <col min="8" max="11" width="35.1796875" style="20" customWidth="1"/>
    <col min="12" max="12" width="18.81640625" style="21" bestFit="1" customWidth="1"/>
    <col min="13" max="13" width="21.1796875" style="21" customWidth="1"/>
    <col min="14" max="14" width="9.1796875" style="21"/>
    <col min="15" max="15" width="10.7265625" style="21" hidden="1" customWidth="1"/>
    <col min="16" max="18" width="18.26953125" style="21" hidden="1" customWidth="1"/>
    <col min="19" max="16384" width="9.1796875" style="21"/>
  </cols>
  <sheetData>
    <row r="1" spans="1:16" ht="15.75" customHeight="1" x14ac:dyDescent="0.35">
      <c r="A1" s="16"/>
      <c r="B1" s="16" t="s">
        <v>171</v>
      </c>
    </row>
    <row r="2" spans="1:16" x14ac:dyDescent="0.35">
      <c r="A2" s="16"/>
    </row>
    <row r="3" spans="1:16" s="18" customFormat="1" ht="15.75" customHeight="1" x14ac:dyDescent="0.35">
      <c r="B3" s="22"/>
      <c r="C3" s="209" t="s">
        <v>115</v>
      </c>
      <c r="D3" s="209"/>
      <c r="E3" s="209"/>
      <c r="F3" s="209"/>
      <c r="G3" s="23"/>
      <c r="H3" s="24"/>
      <c r="I3" s="24"/>
      <c r="J3" s="24"/>
      <c r="K3" s="24"/>
    </row>
    <row r="4" spans="1:16" ht="10" customHeight="1" x14ac:dyDescent="0.35">
      <c r="C4" s="209"/>
      <c r="D4" s="209"/>
      <c r="E4" s="209"/>
      <c r="F4" s="209"/>
      <c r="G4" s="23"/>
    </row>
    <row r="5" spans="1:16" ht="15" customHeight="1" x14ac:dyDescent="0.35">
      <c r="C5" s="264" t="s">
        <v>217</v>
      </c>
      <c r="D5" s="264"/>
      <c r="E5" s="264"/>
      <c r="F5" s="264"/>
      <c r="G5" s="25"/>
    </row>
    <row r="6" spans="1:16" ht="13.5" customHeight="1" x14ac:dyDescent="0.35">
      <c r="M6" s="18"/>
      <c r="N6" s="18"/>
      <c r="O6" s="18"/>
      <c r="P6" s="18"/>
    </row>
    <row r="7" spans="1:16" ht="17.5" customHeight="1" x14ac:dyDescent="0.35">
      <c r="C7" s="265" t="s">
        <v>84</v>
      </c>
      <c r="D7" s="266"/>
      <c r="E7" s="267"/>
      <c r="F7" s="26" t="s">
        <v>89</v>
      </c>
    </row>
    <row r="8" spans="1:16" ht="17.25" customHeight="1" thickBot="1" x14ac:dyDescent="0.4">
      <c r="C8" s="268" t="s">
        <v>85</v>
      </c>
      <c r="D8" s="269"/>
      <c r="E8" s="270"/>
      <c r="F8" s="27" t="s">
        <v>114</v>
      </c>
    </row>
    <row r="9" spans="1:16" s="16" customFormat="1" ht="24" customHeight="1" x14ac:dyDescent="0.35">
      <c r="B9" s="28">
        <v>1</v>
      </c>
      <c r="C9" s="262" t="s">
        <v>169</v>
      </c>
      <c r="D9" s="263"/>
      <c r="E9" s="271" t="s">
        <v>185</v>
      </c>
      <c r="F9" s="272"/>
      <c r="H9" s="20"/>
      <c r="I9" s="20"/>
      <c r="J9" s="20"/>
      <c r="K9" s="20"/>
      <c r="L9" s="21"/>
    </row>
    <row r="10" spans="1:16" ht="24" customHeight="1" x14ac:dyDescent="0.3">
      <c r="B10" s="29">
        <v>2</v>
      </c>
      <c r="C10" s="203" t="s">
        <v>154</v>
      </c>
      <c r="D10" s="204"/>
      <c r="E10" s="30"/>
      <c r="F10" s="77">
        <v>601</v>
      </c>
      <c r="G10" s="21"/>
      <c r="H10" s="31"/>
      <c r="I10" s="31"/>
      <c r="J10" s="31"/>
      <c r="K10" s="31"/>
    </row>
    <row r="11" spans="1:16" ht="24" customHeight="1" x14ac:dyDescent="0.35">
      <c r="B11" s="29">
        <v>3</v>
      </c>
      <c r="C11" s="203" t="s">
        <v>168</v>
      </c>
      <c r="D11" s="204"/>
      <c r="E11" s="32"/>
      <c r="F11" s="33" t="str">
        <f>IF(LEFT(F10,3)="12A","12A",IF(LEFT(F10,3)="12B","12B",IF(LEFT(F10,3)="22A","22A",IF(LEFT(F10,3)="22B","22B",IF(LEN(F10)=5,LEFT(F10,2),IF(AND(LEN(F10)=4,VALUE(LEFT(F10,3))&gt;500),LEFT(F10,1),IF(AND(LEN(F10)=4,VALUE(LEFT(F10,3))&lt;500),LEFT(F10,2),LEFT(F10,1))))))))</f>
        <v>6</v>
      </c>
      <c r="G11" s="21"/>
    </row>
    <row r="12" spans="1:16" ht="24" customHeight="1" x14ac:dyDescent="0.35">
      <c r="B12" s="29">
        <v>4</v>
      </c>
      <c r="C12" s="203" t="s">
        <v>170</v>
      </c>
      <c r="D12" s="204"/>
      <c r="E12" s="30"/>
      <c r="F12" s="34">
        <f>VLOOKUP(F10,Sheet2!A5:D608,2,0)</f>
        <v>102.7</v>
      </c>
      <c r="G12" s="21"/>
    </row>
    <row r="13" spans="1:16" ht="24" customHeight="1" x14ac:dyDescent="0.35">
      <c r="B13" s="29">
        <v>4.0999999999999996</v>
      </c>
      <c r="C13" s="35" t="s">
        <v>157</v>
      </c>
      <c r="D13" s="36"/>
      <c r="F13" s="37">
        <f>VLOOKUP(F10,Sheet2!A5:D608,3,0)</f>
        <v>0</v>
      </c>
      <c r="G13" s="21"/>
    </row>
    <row r="14" spans="1:16" ht="24" customHeight="1" x14ac:dyDescent="0.35">
      <c r="B14" s="29">
        <v>5</v>
      </c>
      <c r="C14" s="203" t="s">
        <v>155</v>
      </c>
      <c r="D14" s="204"/>
      <c r="E14" s="30"/>
      <c r="F14" s="38" t="str">
        <f>VLOOKUP(F10,Sheet2!A5:E608,4,0)</f>
        <v>C1</v>
      </c>
      <c r="G14" s="21"/>
    </row>
    <row r="15" spans="1:16" ht="24" customHeight="1" x14ac:dyDescent="0.35">
      <c r="B15" s="29">
        <v>5.0999999999999996</v>
      </c>
      <c r="C15" s="35" t="s">
        <v>69</v>
      </c>
      <c r="D15" s="36"/>
      <c r="E15" s="30"/>
      <c r="F15" s="38">
        <f>VLOOKUP(F10,Sheet2!A5:Q608,9,0)</f>
        <v>139755019.72339725</v>
      </c>
      <c r="G15" s="21"/>
    </row>
    <row r="16" spans="1:16" s="16" customFormat="1" ht="23.25" customHeight="1" x14ac:dyDescent="0.35">
      <c r="B16" s="39">
        <v>6</v>
      </c>
      <c r="C16" s="244" t="s">
        <v>158</v>
      </c>
      <c r="D16" s="245"/>
      <c r="E16" s="40"/>
      <c r="F16" s="83">
        <f>VLOOKUP(F10,Sheet2!A5:Q608,5,0)</f>
        <v>4119071560</v>
      </c>
      <c r="G16" s="42"/>
      <c r="H16" s="43"/>
      <c r="I16" s="43"/>
      <c r="J16" s="43"/>
      <c r="K16" s="43"/>
      <c r="L16" s="21"/>
    </row>
    <row r="17" spans="2:18" s="16" customFormat="1" ht="24.75" hidden="1" customHeight="1" x14ac:dyDescent="0.35">
      <c r="B17" s="44">
        <v>6.1</v>
      </c>
      <c r="C17" s="45" t="s">
        <v>159</v>
      </c>
      <c r="D17" s="46"/>
      <c r="E17" s="47"/>
      <c r="F17" s="15">
        <f>ROUND(F16/1.1,0)</f>
        <v>3744610509</v>
      </c>
      <c r="G17" s="42"/>
      <c r="H17" s="43"/>
      <c r="I17" s="43"/>
      <c r="J17" s="43"/>
      <c r="K17" s="43"/>
      <c r="L17" s="21"/>
    </row>
    <row r="18" spans="2:18" s="16" customFormat="1" ht="25.5" hidden="1" customHeight="1" x14ac:dyDescent="0.35">
      <c r="B18" s="44">
        <v>6.2</v>
      </c>
      <c r="C18" s="45" t="s">
        <v>160</v>
      </c>
      <c r="D18" s="46"/>
      <c r="E18" s="47"/>
      <c r="F18" s="15">
        <f>F16-F17</f>
        <v>374461051</v>
      </c>
      <c r="G18" s="42"/>
      <c r="H18" s="43"/>
      <c r="I18" s="43"/>
      <c r="J18" s="43"/>
      <c r="K18" s="43"/>
      <c r="L18" s="21"/>
    </row>
    <row r="19" spans="2:18" s="16" customFormat="1" ht="24" customHeight="1" x14ac:dyDescent="0.35">
      <c r="B19" s="39">
        <v>7</v>
      </c>
      <c r="C19" s="244" t="s">
        <v>83</v>
      </c>
      <c r="D19" s="245"/>
      <c r="E19" s="40"/>
      <c r="F19" s="41">
        <f>F20+F21+F22</f>
        <v>448944944.65731508</v>
      </c>
      <c r="H19" s="43"/>
      <c r="I19" s="43"/>
      <c r="J19" s="43"/>
      <c r="K19" s="43"/>
      <c r="O19" s="48"/>
      <c r="P19" s="48" t="s">
        <v>94</v>
      </c>
      <c r="Q19" s="48" t="s">
        <v>92</v>
      </c>
      <c r="R19" s="48" t="s">
        <v>93</v>
      </c>
    </row>
    <row r="20" spans="2:18" s="16" customFormat="1" ht="24" customHeight="1" x14ac:dyDescent="0.35">
      <c r="B20" s="29">
        <v>7.1</v>
      </c>
      <c r="C20" s="203" t="s">
        <v>218</v>
      </c>
      <c r="D20" s="204"/>
      <c r="E20" s="40"/>
      <c r="F20" s="49">
        <f>VLOOKUP(F10,Sheet2!A5:G607,6)</f>
        <v>205953578</v>
      </c>
      <c r="L20" s="335"/>
      <c r="M20" s="335"/>
      <c r="O20" s="48">
        <v>2</v>
      </c>
      <c r="P20" s="50">
        <v>20000000</v>
      </c>
      <c r="Q20" s="50">
        <v>20000000</v>
      </c>
      <c r="R20" s="50">
        <v>25000000</v>
      </c>
    </row>
    <row r="21" spans="2:18" ht="32.25" customHeight="1" x14ac:dyDescent="0.35">
      <c r="B21" s="29">
        <v>7.2</v>
      </c>
      <c r="C21" s="203" t="s">
        <v>219</v>
      </c>
      <c r="D21" s="204"/>
      <c r="E21" s="51"/>
      <c r="F21" s="49">
        <f>VLOOKUP(F10,Sheet2!A5:I608,7,0)</f>
        <v>37037788.657315068</v>
      </c>
      <c r="G21" s="21"/>
      <c r="H21" s="24"/>
      <c r="I21" s="24"/>
      <c r="J21" s="24"/>
      <c r="K21" s="24"/>
      <c r="O21" s="48">
        <v>4</v>
      </c>
      <c r="P21" s="50">
        <v>50000000</v>
      </c>
      <c r="Q21" s="50">
        <v>50000000</v>
      </c>
      <c r="R21" s="50">
        <v>70000000</v>
      </c>
    </row>
    <row r="22" spans="2:18" s="16" customFormat="1" ht="24" customHeight="1" x14ac:dyDescent="0.35">
      <c r="B22" s="39">
        <v>8</v>
      </c>
      <c r="C22" s="243" t="s">
        <v>187</v>
      </c>
      <c r="D22" s="243"/>
      <c r="E22" s="89" t="s">
        <v>186</v>
      </c>
      <c r="F22" s="41">
        <f>F16*E22</f>
        <v>205953578</v>
      </c>
      <c r="H22" s="43"/>
      <c r="I22" s="43"/>
      <c r="J22" s="43"/>
      <c r="K22" s="43"/>
      <c r="O22" s="52"/>
      <c r="P22" s="50"/>
      <c r="Q22" s="50"/>
      <c r="R22" s="50"/>
    </row>
    <row r="23" spans="2:18" s="16" customFormat="1" ht="24" customHeight="1" x14ac:dyDescent="0.35">
      <c r="B23" s="39">
        <v>9</v>
      </c>
      <c r="C23" s="243" t="s">
        <v>161</v>
      </c>
      <c r="D23" s="243"/>
      <c r="E23" s="40"/>
      <c r="F23" s="41">
        <f>F16-F19</f>
        <v>3670126615.3426847</v>
      </c>
      <c r="H23" s="43"/>
      <c r="I23" s="43"/>
      <c r="J23" s="43"/>
      <c r="K23" s="43"/>
      <c r="O23" s="52">
        <v>7</v>
      </c>
      <c r="P23" s="50">
        <v>70000000</v>
      </c>
      <c r="Q23" s="50">
        <v>70000000</v>
      </c>
      <c r="R23" s="50">
        <v>90000000</v>
      </c>
    </row>
    <row r="24" spans="2:18" s="16" customFormat="1" ht="24" customHeight="1" x14ac:dyDescent="0.35">
      <c r="B24" s="44">
        <v>9.1</v>
      </c>
      <c r="C24" s="45" t="s">
        <v>182</v>
      </c>
      <c r="D24" s="84"/>
      <c r="E24" s="40"/>
      <c r="F24" s="15">
        <f>F23/(F12+F13)</f>
        <v>35736383.79106801</v>
      </c>
      <c r="H24" s="43"/>
      <c r="I24" s="43"/>
      <c r="J24" s="43"/>
      <c r="K24" s="43"/>
      <c r="O24" s="52"/>
      <c r="P24" s="50"/>
      <c r="Q24" s="50"/>
      <c r="R24" s="50"/>
    </row>
    <row r="25" spans="2:18" s="16" customFormat="1" ht="24" hidden="1" customHeight="1" x14ac:dyDescent="0.35">
      <c r="B25" s="44">
        <v>9.1999999999999993</v>
      </c>
      <c r="C25" s="45" t="s">
        <v>159</v>
      </c>
      <c r="D25" s="46"/>
      <c r="E25" s="47"/>
      <c r="F25" s="15">
        <f>ROUND(F23/1.1,0)</f>
        <v>3336478741</v>
      </c>
      <c r="H25" s="43"/>
      <c r="I25" s="43"/>
      <c r="J25" s="43"/>
      <c r="K25" s="43"/>
      <c r="O25" s="53">
        <v>8</v>
      </c>
      <c r="P25" s="50">
        <v>70000000</v>
      </c>
      <c r="Q25" s="50">
        <v>70000000</v>
      </c>
      <c r="R25" s="50">
        <v>90000000</v>
      </c>
    </row>
    <row r="26" spans="2:18" s="16" customFormat="1" ht="24" hidden="1" customHeight="1" x14ac:dyDescent="0.35">
      <c r="B26" s="44">
        <v>9.3000000000000007</v>
      </c>
      <c r="C26" s="45" t="s">
        <v>160</v>
      </c>
      <c r="D26" s="46"/>
      <c r="E26" s="47"/>
      <c r="F26" s="15">
        <f>F23-F25</f>
        <v>333647874.34268475</v>
      </c>
      <c r="H26" s="43"/>
      <c r="I26" s="43"/>
      <c r="J26" s="43"/>
      <c r="K26" s="43"/>
      <c r="O26" s="53">
        <v>9</v>
      </c>
      <c r="P26" s="50">
        <v>70000000</v>
      </c>
      <c r="Q26" s="50">
        <v>70000000</v>
      </c>
      <c r="R26" s="50">
        <v>90000000</v>
      </c>
    </row>
    <row r="27" spans="2:18" ht="22.5" customHeight="1" thickBot="1" x14ac:dyDescent="0.4">
      <c r="B27" s="54" t="s">
        <v>70</v>
      </c>
      <c r="C27" s="55"/>
      <c r="D27" s="55"/>
      <c r="E27" s="55"/>
      <c r="F27" s="56"/>
      <c r="G27" s="21"/>
      <c r="H27" s="43"/>
      <c r="I27" s="43"/>
      <c r="J27" s="43"/>
      <c r="K27" s="43"/>
    </row>
    <row r="28" spans="2:18" ht="45" x14ac:dyDescent="0.35">
      <c r="B28" s="78" t="s">
        <v>82</v>
      </c>
      <c r="C28" s="79" t="s">
        <v>86</v>
      </c>
      <c r="D28" s="80" t="s">
        <v>87</v>
      </c>
      <c r="E28" s="81" t="s">
        <v>162</v>
      </c>
      <c r="F28" s="82" t="s">
        <v>88</v>
      </c>
      <c r="H28" s="57"/>
      <c r="I28" s="57"/>
      <c r="J28" s="57"/>
      <c r="K28" s="57"/>
    </row>
    <row r="29" spans="2:18" ht="34.5" customHeight="1" x14ac:dyDescent="0.35">
      <c r="B29" s="58" t="s">
        <v>71</v>
      </c>
      <c r="C29" s="59" t="s">
        <v>72</v>
      </c>
      <c r="D29" s="60" t="s">
        <v>73</v>
      </c>
      <c r="E29" s="61"/>
      <c r="F29" s="15">
        <v>100000000</v>
      </c>
      <c r="H29" s="90"/>
      <c r="I29" s="24"/>
      <c r="J29" s="24"/>
      <c r="K29" s="24"/>
    </row>
    <row r="30" spans="2:18" ht="34.5" customHeight="1" x14ac:dyDescent="0.35">
      <c r="B30" s="58" t="s">
        <v>74</v>
      </c>
      <c r="C30" s="59" t="s">
        <v>164</v>
      </c>
      <c r="D30" s="62" t="s">
        <v>77</v>
      </c>
      <c r="E30" s="61"/>
      <c r="F30" s="15">
        <f>F23*10%-F29</f>
        <v>267012661.5342685</v>
      </c>
      <c r="H30" s="24"/>
      <c r="I30" s="24"/>
      <c r="J30" s="24"/>
      <c r="K30" s="24"/>
    </row>
    <row r="31" spans="2:18" ht="39.75" customHeight="1" x14ac:dyDescent="0.35">
      <c r="B31" s="58" t="s">
        <v>75</v>
      </c>
      <c r="C31" s="59" t="s">
        <v>152</v>
      </c>
      <c r="D31" s="62" t="s">
        <v>77</v>
      </c>
      <c r="E31" s="61"/>
      <c r="F31" s="15">
        <f>F23*10%</f>
        <v>367012661.5342685</v>
      </c>
      <c r="H31" s="24"/>
      <c r="I31" s="24"/>
      <c r="J31" s="24"/>
      <c r="K31" s="24"/>
    </row>
    <row r="32" spans="2:18" ht="34.5" customHeight="1" x14ac:dyDescent="0.35">
      <c r="B32" s="58" t="s">
        <v>76</v>
      </c>
      <c r="C32" s="59" t="s">
        <v>165</v>
      </c>
      <c r="D32" s="62" t="s">
        <v>77</v>
      </c>
      <c r="E32" s="63" t="s">
        <v>177</v>
      </c>
      <c r="F32" s="64">
        <f>F23*10%</f>
        <v>367012661.5342685</v>
      </c>
      <c r="H32" s="65"/>
      <c r="I32" s="65"/>
      <c r="J32" s="65"/>
      <c r="K32" s="65"/>
    </row>
    <row r="33" spans="2:11" ht="34.5" customHeight="1" x14ac:dyDescent="0.35">
      <c r="B33" s="58" t="s">
        <v>78</v>
      </c>
      <c r="C33" s="59" t="s">
        <v>180</v>
      </c>
      <c r="D33" s="62" t="s">
        <v>77</v>
      </c>
      <c r="E33" s="63"/>
      <c r="F33" s="64">
        <f>F23*10%</f>
        <v>367012661.5342685</v>
      </c>
      <c r="H33" s="24"/>
      <c r="I33" s="24"/>
      <c r="J33" s="24"/>
      <c r="K33" s="24"/>
    </row>
    <row r="34" spans="2:11" ht="34.5" customHeight="1" x14ac:dyDescent="0.35">
      <c r="B34" s="58" t="s">
        <v>79</v>
      </c>
      <c r="C34" s="59" t="s">
        <v>153</v>
      </c>
      <c r="D34" s="62" t="s">
        <v>77</v>
      </c>
      <c r="E34" s="63"/>
      <c r="F34" s="64">
        <f>F23*10%</f>
        <v>367012661.5342685</v>
      </c>
      <c r="H34" s="24"/>
      <c r="I34" s="24"/>
      <c r="J34" s="24"/>
      <c r="K34" s="24"/>
    </row>
    <row r="35" spans="2:11" ht="44.25" customHeight="1" x14ac:dyDescent="0.35">
      <c r="B35" s="246" t="s">
        <v>80</v>
      </c>
      <c r="C35" s="249" t="s">
        <v>166</v>
      </c>
      <c r="D35" s="66" t="s">
        <v>163</v>
      </c>
      <c r="E35" s="336"/>
      <c r="F35" s="67">
        <f>F23*45%</f>
        <v>1651556976.9042082</v>
      </c>
      <c r="H35" s="24"/>
      <c r="I35" s="24"/>
      <c r="J35" s="24"/>
      <c r="K35" s="24"/>
    </row>
    <row r="36" spans="2:11" ht="43.5" customHeight="1" x14ac:dyDescent="0.35">
      <c r="B36" s="247"/>
      <c r="C36" s="250"/>
      <c r="D36" s="68" t="s">
        <v>181</v>
      </c>
      <c r="E36" s="337"/>
      <c r="F36" s="69">
        <f>F25*2%</f>
        <v>66729574.82</v>
      </c>
      <c r="H36" s="24"/>
      <c r="I36" s="24"/>
      <c r="J36" s="24"/>
      <c r="K36" s="24"/>
    </row>
    <row r="37" spans="2:11" ht="24" customHeight="1" x14ac:dyDescent="0.35">
      <c r="B37" s="248"/>
      <c r="C37" s="251"/>
      <c r="D37" s="338" t="s">
        <v>178</v>
      </c>
      <c r="E37" s="339"/>
      <c r="F37" s="70">
        <f>F35+F36</f>
        <v>1718286551.7242081</v>
      </c>
      <c r="H37" s="24"/>
      <c r="I37" s="24"/>
      <c r="J37" s="24"/>
      <c r="K37" s="24"/>
    </row>
    <row r="38" spans="2:11" ht="28" x14ac:dyDescent="0.35">
      <c r="B38" s="58" t="s">
        <v>95</v>
      </c>
      <c r="C38" s="59" t="s">
        <v>167</v>
      </c>
      <c r="D38" s="62" t="s">
        <v>90</v>
      </c>
      <c r="E38" s="63"/>
      <c r="F38" s="15">
        <f>F23*5%</f>
        <v>183506330.76713425</v>
      </c>
    </row>
    <row r="39" spans="2:11" ht="31.5" customHeight="1" thickBot="1" x14ac:dyDescent="0.4">
      <c r="B39" s="240" t="s">
        <v>81</v>
      </c>
      <c r="C39" s="241"/>
      <c r="D39" s="241"/>
      <c r="E39" s="242"/>
      <c r="F39" s="71">
        <f>F29+F30+F31+F32+F33+F34+F37+F38</f>
        <v>3736856190.1626849</v>
      </c>
      <c r="H39" s="24"/>
      <c r="I39" s="24"/>
      <c r="J39" s="24"/>
      <c r="K39" s="24"/>
    </row>
    <row r="41" spans="2:11" ht="18" customHeight="1" x14ac:dyDescent="0.35">
      <c r="E41" s="252" t="s">
        <v>172</v>
      </c>
      <c r="F41" s="252"/>
    </row>
    <row r="42" spans="2:11" x14ac:dyDescent="0.35">
      <c r="E42" s="253" t="s">
        <v>173</v>
      </c>
      <c r="F42" s="253"/>
    </row>
    <row r="43" spans="2:11" x14ac:dyDescent="0.35">
      <c r="G43" s="19"/>
    </row>
    <row r="44" spans="2:11" x14ac:dyDescent="0.35">
      <c r="G44" s="19"/>
    </row>
    <row r="45" spans="2:11" x14ac:dyDescent="0.35">
      <c r="G45" s="19"/>
    </row>
    <row r="46" spans="2:11" x14ac:dyDescent="0.35">
      <c r="G46" s="19"/>
    </row>
    <row r="47" spans="2:11" x14ac:dyDescent="0.35">
      <c r="G47" s="19"/>
    </row>
    <row r="48" spans="2:11" s="72" customFormat="1" ht="16.5" x14ac:dyDescent="0.35">
      <c r="C48" s="73"/>
      <c r="D48" s="73"/>
      <c r="E48" s="74"/>
      <c r="F48" s="19"/>
      <c r="G48" s="19"/>
      <c r="H48" s="75"/>
      <c r="I48" s="75"/>
      <c r="J48" s="75"/>
      <c r="K48" s="75"/>
    </row>
    <row r="49" spans="1:16" x14ac:dyDescent="0.35">
      <c r="G49" s="19"/>
    </row>
    <row r="50" spans="1:16" x14ac:dyDescent="0.35">
      <c r="G50" s="19"/>
    </row>
    <row r="51" spans="1:16" x14ac:dyDescent="0.35">
      <c r="G51" s="19"/>
    </row>
    <row r="52" spans="1:16" x14ac:dyDescent="0.35">
      <c r="G52" s="19"/>
    </row>
    <row r="53" spans="1:16" x14ac:dyDescent="0.35">
      <c r="G53" s="19"/>
    </row>
    <row r="54" spans="1:16" s="76" customFormat="1" x14ac:dyDescent="0.35">
      <c r="A54" s="21"/>
      <c r="B54" s="21"/>
      <c r="C54" s="17"/>
      <c r="D54" s="17"/>
      <c r="E54" s="18"/>
      <c r="F54" s="19"/>
      <c r="G54" s="19"/>
      <c r="H54" s="20"/>
      <c r="I54" s="20"/>
      <c r="J54" s="20"/>
      <c r="K54" s="20"/>
      <c r="L54" s="21"/>
      <c r="M54" s="21"/>
      <c r="N54" s="21"/>
      <c r="O54" s="21"/>
      <c r="P54" s="21"/>
    </row>
    <row r="55" spans="1:16" s="76" customFormat="1" x14ac:dyDescent="0.35">
      <c r="A55" s="21"/>
      <c r="B55" s="21"/>
      <c r="C55" s="17"/>
      <c r="D55" s="17"/>
      <c r="E55" s="18"/>
      <c r="F55" s="19"/>
      <c r="G55" s="19"/>
      <c r="H55" s="20"/>
      <c r="I55" s="20"/>
      <c r="J55" s="20"/>
      <c r="K55" s="20"/>
      <c r="L55" s="21"/>
      <c r="M55" s="21"/>
      <c r="N55" s="21"/>
      <c r="O55" s="21"/>
      <c r="P55" s="21"/>
    </row>
    <row r="56" spans="1:16" s="76" customFormat="1" x14ac:dyDescent="0.35">
      <c r="A56" s="222"/>
      <c r="B56" s="222"/>
      <c r="C56" s="222"/>
      <c r="D56" s="222"/>
      <c r="E56" s="222"/>
      <c r="F56" s="222"/>
      <c r="G56" s="222"/>
      <c r="H56" s="20"/>
      <c r="I56" s="20"/>
      <c r="J56" s="20"/>
      <c r="K56" s="20"/>
      <c r="L56" s="21"/>
      <c r="M56" s="21"/>
      <c r="N56" s="21"/>
      <c r="O56" s="21"/>
      <c r="P56" s="21"/>
    </row>
    <row r="57" spans="1:16" s="76" customFormat="1" x14ac:dyDescent="0.35">
      <c r="A57" s="222"/>
      <c r="B57" s="222"/>
      <c r="C57" s="222"/>
      <c r="D57" s="222"/>
      <c r="E57" s="222"/>
      <c r="F57" s="222"/>
      <c r="G57" s="222"/>
      <c r="H57" s="20"/>
      <c r="I57" s="20"/>
      <c r="J57" s="20"/>
      <c r="K57" s="20"/>
      <c r="L57" s="21"/>
      <c r="M57" s="21"/>
      <c r="N57" s="21"/>
      <c r="O57" s="21"/>
      <c r="P57" s="21"/>
    </row>
  </sheetData>
  <mergeCells count="26">
    <mergeCell ref="C19:D19"/>
    <mergeCell ref="C22:D22"/>
    <mergeCell ref="C20:D20"/>
    <mergeCell ref="C3:F4"/>
    <mergeCell ref="C5:F5"/>
    <mergeCell ref="C7:E7"/>
    <mergeCell ref="C8:E8"/>
    <mergeCell ref="C9:D9"/>
    <mergeCell ref="E9:F9"/>
    <mergeCell ref="C10:D10"/>
    <mergeCell ref="C11:D11"/>
    <mergeCell ref="C12:D12"/>
    <mergeCell ref="C14:D14"/>
    <mergeCell ref="C16:D16"/>
    <mergeCell ref="E42:F42"/>
    <mergeCell ref="A56:G56"/>
    <mergeCell ref="A57:G57"/>
    <mergeCell ref="L20:M20"/>
    <mergeCell ref="C21:D21"/>
    <mergeCell ref="C23:D23"/>
    <mergeCell ref="B39:E39"/>
    <mergeCell ref="E41:F41"/>
    <mergeCell ref="B35:B37"/>
    <mergeCell ref="C35:C37"/>
    <mergeCell ref="E35:E36"/>
    <mergeCell ref="D37:E37"/>
  </mergeCells>
  <dataValidations count="2">
    <dataValidation type="list" allowBlank="1" showInputMessage="1" showErrorMessage="1" sqref="F7" xr:uid="{00000000-0002-0000-0500-000000000000}">
      <formula1>"Cá nhân, Doanh nghiệp"</formula1>
    </dataValidation>
    <dataValidation type="list" allowBlank="1" showInputMessage="1" showErrorMessage="1" sqref="F8" xr:uid="{00000000-0002-0000-0500-000001000000}">
      <formula1>"CT4"</formula1>
    </dataValidation>
  </dataValidations>
  <pageMargins left="0.7" right="0.7" top="0.75" bottom="0.75" header="0.3" footer="0.3"/>
  <pageSetup paperSize="9" scale="64" orientation="portrait" r:id="rId1"/>
  <rowBreaks count="1" manualBreakCount="1">
    <brk id="49" max="16383" man="1"/>
  </rowBreaks>
  <colBreaks count="1" manualBreakCount="1">
    <brk id="7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CK7%+1 - nước ngoài</vt:lpstr>
      <vt:lpstr>CS1 - CK 7%+1</vt:lpstr>
      <vt:lpstr>CK7% - MUA TẠI SK</vt:lpstr>
      <vt:lpstr>CS 2 -Vay NH bản in khách ký</vt:lpstr>
      <vt:lpstr>CS2 - Tính chi phí NH</vt:lpstr>
      <vt:lpstr>Sheet3</vt:lpstr>
      <vt:lpstr>Sheet2</vt:lpstr>
      <vt:lpstr>NV AGAPE</vt:lpstr>
      <vt:lpstr>'CK7%+1 - nước ngoài'!Print_Area</vt:lpstr>
      <vt:lpstr>'CS 2 -Vay NH bản in khách ký'!Print_Area</vt:lpstr>
      <vt:lpstr>'CS1 - CK 7%+1'!Print_Area</vt:lpstr>
      <vt:lpstr>'NV AGAPE'!Print_Area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cp:lastPrinted>2024-04-23T09:40:49Z</cp:lastPrinted>
  <dcterms:created xsi:type="dcterms:W3CDTF">2022-06-14T03:30:32Z</dcterms:created>
  <dcterms:modified xsi:type="dcterms:W3CDTF">2024-05-18T05:46:33Z</dcterms:modified>
</cp:coreProperties>
</file>